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R:\Пазар на ДЦК - 3 месечни данни\2025\2025_III-то тримесечие_юли-септември_Пазар на ДЦК\"/>
    </mc:Choice>
  </mc:AlternateContent>
  <xr:revisionPtr revIDLastSave="0" documentId="13_ncr:1_{6BF12E5F-F9D8-4C31-9146-8ABA3D64BC1C}" xr6:coauthVersionLast="36" xr6:coauthVersionMax="36" xr10:uidLastSave="{00000000-0000-0000-0000-000000000000}"/>
  <bookViews>
    <workbookView xWindow="0" yWindow="0" windowWidth="23250" windowHeight="9030" xr2:uid="{00000000-000D-0000-FFFF-FFFF00000000}"/>
  </bookViews>
  <sheets>
    <sheet name="PRI-0" sheetId="20" r:id="rId1"/>
    <sheet name="PRI-1" sheetId="10" r:id="rId2"/>
    <sheet name="PRI-2" sheetId="11" r:id="rId3"/>
    <sheet name="PRI-3" sheetId="12" r:id="rId4"/>
    <sheet name="PRI-4" sheetId="13" r:id="rId5"/>
    <sheet name="SEC-1" sheetId="1" r:id="rId6"/>
    <sheet name="SEC-2" sheetId="2" r:id="rId7"/>
    <sheet name="SEC-3" sheetId="3" r:id="rId8"/>
    <sheet name="SEC-4" sheetId="4" r:id="rId9"/>
    <sheet name="SEC-5" sheetId="5" r:id="rId10"/>
    <sheet name="SEC-6" sheetId="6" r:id="rId11"/>
    <sheet name="SEC-7" sheetId="7" r:id="rId12"/>
    <sheet name="SEC-8" sheetId="8" r:id="rId13"/>
    <sheet name="SEC-9A" sheetId="18" r:id="rId14"/>
    <sheet name="SEC-9B" sheetId="19" r:id="rId15"/>
    <sheet name="SEC-10" sheetId="14" r:id="rId16"/>
    <sheet name="LIST" sheetId="15" r:id="rId17"/>
  </sheets>
  <externalReferences>
    <externalReference r:id="rId18"/>
    <externalReference r:id="rId19"/>
  </externalReferences>
  <definedNames>
    <definedName name="_xlnm.Print_Area" localSheetId="3">'PRI-3'!$A$1:$I$43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12" l="1"/>
  <c r="F33" i="12"/>
  <c r="F39" i="12"/>
  <c r="F21" i="20" l="1"/>
  <c r="C21" i="20"/>
  <c r="F17" i="20"/>
  <c r="C17" i="20"/>
  <c r="J94" i="13" l="1"/>
  <c r="I94" i="13"/>
  <c r="H94" i="13"/>
  <c r="G89" i="13"/>
  <c r="G94" i="13" s="1"/>
  <c r="F89" i="13"/>
  <c r="F94" i="13" s="1"/>
  <c r="E89" i="13"/>
  <c r="E94" i="13" s="1"/>
  <c r="J88" i="13"/>
  <c r="I88" i="13"/>
  <c r="G83" i="13"/>
  <c r="F83" i="13"/>
  <c r="E83" i="13"/>
  <c r="G77" i="13"/>
  <c r="F77" i="13"/>
  <c r="E77" i="13"/>
  <c r="H76" i="13"/>
  <c r="H75" i="13"/>
  <c r="G72" i="13"/>
  <c r="F72" i="13"/>
  <c r="E72" i="13"/>
  <c r="G65" i="13"/>
  <c r="F65" i="13"/>
  <c r="E65" i="13"/>
  <c r="A61" i="13"/>
  <c r="J50" i="13"/>
  <c r="I50" i="13"/>
  <c r="H50" i="13"/>
  <c r="G47" i="13"/>
  <c r="G50" i="13" s="1"/>
  <c r="F47" i="13"/>
  <c r="F50" i="13" s="1"/>
  <c r="E47" i="13"/>
  <c r="E50" i="13" s="1"/>
  <c r="J46" i="13"/>
  <c r="I46" i="13"/>
  <c r="H46" i="13"/>
  <c r="G39" i="13"/>
  <c r="G46" i="13" s="1"/>
  <c r="F39" i="13"/>
  <c r="F46" i="13" s="1"/>
  <c r="E39" i="13"/>
  <c r="E46" i="13" s="1"/>
  <c r="J38" i="13"/>
  <c r="I38" i="13"/>
  <c r="H38" i="13"/>
  <c r="G33" i="13"/>
  <c r="G38" i="13" s="1"/>
  <c r="F33" i="13"/>
  <c r="F38" i="13" s="1"/>
  <c r="E33" i="13"/>
  <c r="E38" i="13" s="1"/>
  <c r="J29" i="13"/>
  <c r="I29" i="13"/>
  <c r="H29" i="13"/>
  <c r="G26" i="13"/>
  <c r="G29" i="13" s="1"/>
  <c r="F26" i="13"/>
  <c r="F29" i="13" s="1"/>
  <c r="E26" i="13"/>
  <c r="E29" i="13" s="1"/>
  <c r="J25" i="13"/>
  <c r="I25" i="13"/>
  <c r="H25" i="13"/>
  <c r="O19" i="13"/>
  <c r="G19" i="13"/>
  <c r="G25" i="13" s="1"/>
  <c r="F19" i="13"/>
  <c r="F25" i="13" s="1"/>
  <c r="E19" i="13"/>
  <c r="E25" i="13" s="1"/>
  <c r="J18" i="13"/>
  <c r="I18" i="13"/>
  <c r="I31" i="13" s="1"/>
  <c r="H18" i="13"/>
  <c r="G12" i="13"/>
  <c r="F12" i="13"/>
  <c r="E12" i="13"/>
  <c r="G7" i="13"/>
  <c r="F7" i="13"/>
  <c r="F18" i="13" s="1"/>
  <c r="E7" i="13"/>
  <c r="H31" i="13" l="1"/>
  <c r="F88" i="13"/>
  <c r="F95" i="13" s="1"/>
  <c r="E18" i="13"/>
  <c r="E31" i="13" s="1"/>
  <c r="I95" i="13"/>
  <c r="I96" i="13" s="1"/>
  <c r="J95" i="13"/>
  <c r="H88" i="13"/>
  <c r="H95" i="13" s="1"/>
  <c r="J31" i="13"/>
  <c r="E88" i="13"/>
  <c r="E95" i="13" s="1"/>
  <c r="G18" i="13"/>
  <c r="G31" i="13" s="1"/>
  <c r="G88" i="13"/>
  <c r="G95" i="13" s="1"/>
  <c r="F31" i="13"/>
  <c r="F37" i="12"/>
  <c r="F35" i="12"/>
  <c r="H96" i="13" l="1"/>
  <c r="E96" i="13"/>
  <c r="G96" i="13"/>
  <c r="J96" i="13"/>
  <c r="F96" i="13"/>
  <c r="F20" i="10"/>
  <c r="F31" i="12" l="1"/>
  <c r="F29" i="12"/>
  <c r="F27" i="12" l="1"/>
  <c r="F25" i="12"/>
  <c r="F23" i="12"/>
  <c r="F21" i="12"/>
  <c r="F19" i="12"/>
  <c r="F17" i="12"/>
  <c r="F15" i="12"/>
  <c r="F42" i="12" l="1"/>
</calcChain>
</file>

<file path=xl/sharedStrings.xml><?xml version="1.0" encoding="utf-8"?>
<sst xmlns="http://schemas.openxmlformats.org/spreadsheetml/2006/main" count="481" uniqueCount="314">
  <si>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</si>
  <si>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</si>
  <si>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</si>
  <si>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 xml:space="preserve">             0.00 %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</si>
  <si>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</si>
  <si>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</si>
  <si>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</si>
  <si>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</si>
  <si>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</si>
  <si>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</si>
  <si>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</si>
  <si>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</si>
  <si>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</si>
  <si>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</si>
  <si>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</si>
  <si>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</si>
  <si>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</si>
  <si>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</si>
  <si>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</si>
  <si>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</si>
  <si>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</si>
  <si>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</si>
  <si>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</si>
  <si>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</si>
  <si>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</si>
  <si>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</si>
  <si>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</si>
  <si>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</si>
  <si>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</si>
  <si>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</si>
  <si>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</si>
  <si>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</si>
  <si>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</si>
  <si>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</si>
  <si>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</si>
  <si>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</si>
  <si>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</si>
  <si>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</si>
  <si>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>-</t>
  </si>
  <si>
    <t xml:space="preserve">*BG 20 300 21112/24.02.2021  </t>
  </si>
  <si>
    <t xml:space="preserve">*BG 20 300 22219/28.09.2022  </t>
  </si>
  <si>
    <t xml:space="preserve">*BG 20 401 21217/24.11.2021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</si>
  <si>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</si>
  <si>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</si>
  <si>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</si>
  <si>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</si>
  <si>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</si>
  <si>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</si>
  <si>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</si>
  <si>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</si>
  <si>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</si>
  <si>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</si>
  <si>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</si>
  <si>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</si>
  <si>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</si>
  <si>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</si>
  <si>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</si>
  <si>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</si>
  <si>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</si>
  <si>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</si>
  <si>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</si>
  <si>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</si>
  <si>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</si>
  <si>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</si>
  <si>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</si>
  <si>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</si>
  <si>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</si>
  <si>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</si>
  <si>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</si>
  <si>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</si>
  <si>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</si>
  <si>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</si>
  <si>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</si>
  <si>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</si>
  <si>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</si>
  <si>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</si>
  <si>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</si>
  <si>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</si>
  <si>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</si>
  <si>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</si>
  <si>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</si>
  <si>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</si>
  <si>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</si>
  <si>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</si>
  <si>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</si>
  <si>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</si>
  <si>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</si>
  <si>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</si>
  <si>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</si>
  <si>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</si>
  <si>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</si>
  <si>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</si>
  <si>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</si>
  <si>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</si>
  <si>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ДЦК в портфейла на застрахователни дружества и пенсионни фондове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</si>
  <si>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</si>
  <si>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</si>
  <si>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</si>
  <si>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</si>
  <si>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</si>
  <si>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</si>
  <si>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</si>
  <si>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</si>
  <si>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</si>
  <si>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</si>
  <si>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</si>
  <si>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</si>
  <si>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</si>
  <si>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</si>
  <si>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</si>
  <si>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</si>
  <si>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</si>
  <si>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</si>
  <si>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</si>
  <si>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</si>
  <si>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</si>
  <si>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</si>
  <si>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</si>
  <si>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</si>
  <si>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</si>
  <si>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</si>
  <si>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</si>
  <si>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</si>
  <si>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</si>
  <si>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</si>
  <si>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</si>
  <si>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</si>
  <si>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</si>
  <si>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</si>
  <si>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</si>
  <si>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</si>
  <si>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</si>
  <si>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</si>
  <si>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</si>
  <si>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</si>
  <si>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</si>
  <si>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</si>
  <si>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</si>
  <si>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</si>
  <si>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</si>
  <si>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</si>
  <si>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</si>
  <si>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</si>
  <si>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</si>
  <si>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</si>
  <si>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</si>
  <si>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</si>
  <si>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</si>
  <si>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</si>
  <si>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</si>
  <si>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</si>
  <si>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</si>
  <si>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</si>
  <si>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</si>
  <si>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</si>
  <si>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</si>
  <si>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</si>
  <si>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</si>
  <si>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</si>
  <si>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</si>
  <si>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</si>
  <si>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</si>
  <si>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</si>
  <si>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</si>
  <si>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</si>
  <si>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</si>
  <si>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</si>
  <si>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</si>
  <si>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</si>
  <si>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</si>
  <si>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</si>
  <si>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</si>
  <si>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</si>
  <si>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</si>
  <si>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</si>
  <si>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</si>
  <si>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</si>
  <si>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</si>
  <si>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</si>
  <si>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</si>
  <si>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</si>
  <si>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</si>
  <si>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</si>
  <si>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</si>
  <si>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</si>
  <si>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</si>
  <si>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</si>
  <si>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</si>
  <si>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</si>
  <si>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</si>
  <si>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</si>
  <si>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</si>
  <si>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</si>
  <si>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</si>
  <si>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</si>
  <si>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</si>
  <si>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</si>
  <si>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</si>
  <si>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</si>
  <si>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</si>
  <si>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</si>
  <si>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</si>
  <si>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</si>
  <si>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</si>
  <si>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 xml:space="preserve">общо 10-години и 6-месеца 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</si>
  <si>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</si>
  <si>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</si>
  <si>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</si>
  <si>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</si>
  <si>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</si>
  <si>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</si>
  <si>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</si>
  <si>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</si>
  <si>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>BG 20 300 24116</t>
  </si>
  <si>
    <t>17.04.2027</t>
  </si>
  <si>
    <t xml:space="preserve">             3.00 %</t>
  </si>
  <si>
    <t>BG 20 400 24213</t>
  </si>
  <si>
    <t>15.05.2030</t>
  </si>
  <si>
    <t xml:space="preserve">             3.25 %</t>
  </si>
  <si>
    <t xml:space="preserve">*BG 20 300 24116/17.04.2024  </t>
  </si>
  <si>
    <t>ІІ отваряне</t>
  </si>
  <si>
    <t>ІІІ отваряне</t>
  </si>
  <si>
    <t>общо 3-годишни</t>
  </si>
  <si>
    <t>*BG 20 400 24213/15.05.2024</t>
  </si>
  <si>
    <t>общо 6-годишни</t>
  </si>
  <si>
    <t>900 000 000.00</t>
  </si>
  <si>
    <t>800 000 000.00</t>
  </si>
  <si>
    <t>XS2890420834 - Bulgaria Rep. 3.625 09/2032 EUR</t>
  </si>
  <si>
    <t>XS2890435600 - Bulgaria Rep. 4.250 09/2044 EUR</t>
  </si>
  <si>
    <t>XS2890436087  - Bulgaria Rep. 5.000 03/2037 USD</t>
  </si>
  <si>
    <t>USD</t>
  </si>
  <si>
    <t>Среднопретеглена годишна доходност по репо сделки с ДЦК</t>
  </si>
  <si>
    <t>Забележки: По данни на БНБ и на участниците в ЕСРОТ.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</si>
  <si>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 xml:space="preserve">*BG 20 300 25113/22.01.2025  </t>
  </si>
  <si>
    <t>*BG 20 400 25210/29.01.2025</t>
  </si>
  <si>
    <t>общо 7-годишни</t>
  </si>
  <si>
    <t>* За периода 01.01.2025 г. - 31.12.2025 г.</t>
  </si>
  <si>
    <t>Токуда Банк EАД</t>
  </si>
  <si>
    <t>Българска банка за развитие EАД</t>
  </si>
  <si>
    <t xml:space="preserve">Забележка: 
1. Обемът на сделките с ДЦК включва покупко-продажби, репо сделки (вкл. обратно репо сделки) и сделки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БФБ, е по пазарна стойност.(Източник: БФБ)
</t>
  </si>
  <si>
    <t>BG 20 300 25113</t>
  </si>
  <si>
    <t>22.01.2028</t>
  </si>
  <si>
    <t xml:space="preserve">             2.75 %</t>
  </si>
  <si>
    <t>BG 20 400 25210</t>
  </si>
  <si>
    <t>29.01.2032</t>
  </si>
  <si>
    <t>2019</t>
  </si>
  <si>
    <t>2020</t>
  </si>
  <si>
    <t>2021</t>
  </si>
  <si>
    <t>2022</t>
  </si>
  <si>
    <t>2023</t>
  </si>
  <si>
    <t>17.10.2025</t>
  </si>
  <si>
    <t>24.11.2025</t>
  </si>
  <si>
    <t>21.12.2025</t>
  </si>
  <si>
    <t>15.11.2025</t>
  </si>
  <si>
    <t>Обем на сключени сделки с ДЦК на вторичния ОТС пазар и МСТ E-Bond Bulgaria и сделки с ценни книжа на Българската фондова борса</t>
  </si>
  <si>
    <t>XS3063879368  - Bulgaria Rep. 3.500 05/2034 EUR</t>
  </si>
  <si>
    <t>XS3063879442  - Bulgaria Rep. 4.125 05/2038 EUR</t>
  </si>
  <si>
    <t>Котировки купува и продава на 7 г. 6 м. емисия български еврооблигации емитирана през  2023 ISIN XS2716887760</t>
  </si>
  <si>
    <t>Котировки купува и продава на 9 годишна емисия български еврооблигации  емитирана  през 2025 ISIN XS3063879368</t>
  </si>
  <si>
    <t>Котировки купува и продава на 8 годишна емисия български еврооблигации  емитирана  през 2024 ISIN XS2890420834</t>
  </si>
  <si>
    <t>Котировки купува и продава на 13 годишна емисия български еврооблигации емитирана през 2025 ISIN XS3063879442</t>
  </si>
  <si>
    <r>
      <t>VI отваряне</t>
    </r>
    <r>
      <rPr>
        <b/>
        <vertAlign val="superscript"/>
        <sz val="9"/>
        <rFont val="Times New Roman"/>
        <family val="1"/>
        <charset val="204"/>
      </rPr>
      <t>1</t>
    </r>
    <r>
      <rPr>
        <b/>
        <sz val="9"/>
        <rFont val="Times New Roman"/>
        <family val="1"/>
        <charset val="204"/>
      </rPr>
      <t xml:space="preserve"> </t>
    </r>
  </si>
  <si>
    <r>
      <t>ІI отваряне</t>
    </r>
    <r>
      <rPr>
        <b/>
        <vertAlign val="superscript"/>
        <sz val="9"/>
        <rFont val="Times New Roman"/>
        <family val="1"/>
        <charset val="204"/>
      </rPr>
      <t>1</t>
    </r>
  </si>
  <si>
    <t xml:space="preserve">1. Министерството на финансите отхвърли всички постъпили поръчки за участие в проведените на  24.10.2022 г. и 08.03.2021 г. аукциони за продажба на ДЦК от отворен тип с дата на плащане 26.10.2022 г. и 10.03.2021 г. </t>
  </si>
  <si>
    <t>11 242 530 000.00</t>
  </si>
  <si>
    <t>септември 2025</t>
  </si>
  <si>
    <t>11 242 530</t>
  </si>
  <si>
    <t>Търгуеми държавни ценни книжа в обращение към 30 септември 2025 г., 
емитирани от правителството на вътрешния пазар</t>
  </si>
  <si>
    <t>27.01.2026</t>
  </si>
  <si>
    <t>25.01.2026</t>
  </si>
  <si>
    <t>22.01.2026</t>
  </si>
  <si>
    <t>28.03.2026</t>
  </si>
  <si>
    <t>17.02.2026</t>
  </si>
  <si>
    <t>29.01.2026</t>
  </si>
  <si>
    <t>1 300 000 000.00</t>
  </si>
  <si>
    <t>1 400 000 000.00</t>
  </si>
  <si>
    <t>НАМИРАЩИ СЕ В ОБРAЩЕНИЕ КЪМ 30.09.2025 г.</t>
  </si>
  <si>
    <t>VI отваряне</t>
  </si>
  <si>
    <t>Обеми на видовете сделки с търгуеми ДЦК 
/III-то тримесечие/</t>
  </si>
  <si>
    <t>Брой на видовете сделки с търгуеми ДЦК 
/III-то тримесечие/</t>
  </si>
  <si>
    <t>Резултати от проведени аукциони за продажба на ДЦК 
юли - септември 2025 г.</t>
  </si>
  <si>
    <t>1. Емисия №</t>
  </si>
  <si>
    <t>BG  20 300 25 113</t>
  </si>
  <si>
    <t>BG  20 400 25 210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</si>
  <si>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</si>
  <si>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</si>
  <si>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</si>
  <si>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</si>
  <si>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</si>
  <si>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25.08.2025 
(V отваряне)</t>
  </si>
  <si>
    <t>15.09.2025 
(VI отваряне)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</si>
  <si>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</si>
  <si>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</si>
  <si>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</si>
  <si>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</si>
  <si>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</si>
  <si>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</si>
  <si>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</si>
  <si>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</si>
  <si>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</si>
  <si>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</si>
  <si>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</si>
  <si>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</si>
  <si>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</si>
  <si>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</si>
  <si>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</si>
  <si>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</si>
  <si>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</si>
  <si>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</si>
  <si>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</si>
  <si>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в обращение към 30 септември 2025 г.</t>
  </si>
  <si>
    <t>XS3124345631  - Bulgaria Rep. 3.375 07/2035 EUR</t>
  </si>
  <si>
    <t>XS3124393367  - Bulgaria Rep. 4.125 07/2045 EUR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</si>
  <si>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 и USD към български лев към 30.09.2025 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</si>
</sst>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л_в_._-;\-* #,##0.00\ _л_в_._-;_-* &quot;-&quot;??\ _л_в_._-;_-@_-"/>
    <numFmt numFmtId="164" formatCode="0.000"/>
    <numFmt numFmtId="165" formatCode="_-* #,##0.00\ _л_в_-;\-* #,##0.00\ _л_в_-;_-* &quot;-&quot;??\ _л_в_-;_-@_-"/>
    <numFmt numFmtId="166" formatCode="#,##0.00_ ;\-#,##0.00\ "/>
  </numFmts>
  <fonts count="53" x14ac:knownFonts="1">
    <font>
      <sz val="12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9D5EC"/>
        <bgColor rgb="FF000000"/>
      </patternFill>
    </fill>
    <fill>
      <patternFill patternType="solid">
        <fgColor rgb="FFDEEBF6"/>
        <bgColor rgb="FF000000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/>
    <xf numFmtId="0" fontId="12" fillId="0" borderId="0"/>
    <xf numFmtId="0" fontId="34" fillId="0" borderId="0" applyNumberFormat="0" applyFill="0" applyBorder="0" applyAlignment="0" applyProtection="0"/>
    <xf numFmtId="0" fontId="35" fillId="0" borderId="41" applyNumberFormat="0" applyFill="0" applyAlignment="0" applyProtection="0"/>
    <xf numFmtId="0" fontId="36" fillId="0" borderId="42" applyNumberFormat="0" applyFill="0" applyAlignment="0" applyProtection="0"/>
    <xf numFmtId="0" fontId="37" fillId="0" borderId="43" applyNumberFormat="0" applyFill="0" applyAlignment="0" applyProtection="0"/>
    <xf numFmtId="0" fontId="37" fillId="0" borderId="0" applyNumberFormat="0" applyFill="0" applyBorder="0" applyAlignment="0" applyProtection="0"/>
    <xf numFmtId="0" fontId="38" fillId="9" borderId="0" applyNumberFormat="0" applyBorder="0" applyAlignment="0" applyProtection="0"/>
    <xf numFmtId="0" fontId="39" fillId="10" borderId="0" applyNumberFormat="0" applyBorder="0" applyAlignment="0" applyProtection="0"/>
    <xf numFmtId="0" fontId="40" fillId="11" borderId="0" applyNumberFormat="0" applyBorder="0" applyAlignment="0" applyProtection="0"/>
    <xf numFmtId="0" fontId="41" fillId="12" borderId="44" applyNumberFormat="0" applyAlignment="0" applyProtection="0"/>
    <xf numFmtId="0" fontId="42" fillId="13" borderId="45" applyNumberFormat="0" applyAlignment="0" applyProtection="0"/>
    <xf numFmtId="0" fontId="43" fillId="13" borderId="44" applyNumberFormat="0" applyAlignment="0" applyProtection="0"/>
    <xf numFmtId="0" fontId="44" fillId="0" borderId="46" applyNumberFormat="0" applyFill="0" applyAlignment="0" applyProtection="0"/>
    <xf numFmtId="0" fontId="45" fillId="14" borderId="47" applyNumberFormat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49" applyNumberFormat="0" applyFill="0" applyAlignment="0" applyProtection="0"/>
    <xf numFmtId="0" fontId="4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9" fillId="19" borderId="0" applyNumberFormat="0" applyBorder="0" applyAlignment="0" applyProtection="0"/>
    <xf numFmtId="0" fontId="4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9" fillId="23" borderId="0" applyNumberFormat="0" applyBorder="0" applyAlignment="0" applyProtection="0"/>
    <xf numFmtId="0" fontId="4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9" fillId="27" borderId="0" applyNumberFormat="0" applyBorder="0" applyAlignment="0" applyProtection="0"/>
    <xf numFmtId="0" fontId="4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9" fillId="31" borderId="0" applyNumberFormat="0" applyBorder="0" applyAlignment="0" applyProtection="0"/>
    <xf numFmtId="0" fontId="4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9" fillId="35" borderId="0" applyNumberFormat="0" applyBorder="0" applyAlignment="0" applyProtection="0"/>
    <xf numFmtId="0" fontId="49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49" fillId="39" borderId="0" applyNumberFormat="0" applyBorder="0" applyAlignment="0" applyProtection="0"/>
    <xf numFmtId="0" fontId="50" fillId="0" borderId="0"/>
    <xf numFmtId="0" fontId="1" fillId="15" borderId="48" applyNumberFormat="0" applyFont="0" applyAlignment="0" applyProtection="0"/>
    <xf numFmtId="0" fontId="51" fillId="0" borderId="0" applyNumberFormat="0" applyFill="0" applyBorder="0" applyProtection="0"/>
    <xf numFmtId="0" fontId="52" fillId="0" borderId="0" applyNumberFormat="0" applyFill="0" applyBorder="0" applyProtection="0"/>
    <xf numFmtId="0" fontId="52" fillId="0" borderId="0" applyNumberFormat="0" applyFill="0" applyBorder="0" applyProtection="0">
      <alignment horizontal="center"/>
    </xf>
    <xf numFmtId="0" fontId="50" fillId="0" borderId="0" applyNumberFormat="0" applyFont="0" applyFill="0" applyBorder="0" applyProtection="0">
      <alignment horizontal="center"/>
    </xf>
    <xf numFmtId="0" fontId="50" fillId="0" borderId="0" applyNumberFormat="0" applyFont="0" applyFill="0" applyBorder="0" applyProtection="0">
      <alignment horizontal="right"/>
    </xf>
    <xf numFmtId="0" fontId="50" fillId="0" borderId="0" applyNumberFormat="0" applyFont="0" applyFill="0" applyBorder="0" applyProtection="0">
      <alignment horizontal="left"/>
    </xf>
    <xf numFmtId="0" fontId="50" fillId="0" borderId="0" applyNumberFormat="0" applyFont="0" applyFill="0" applyBorder="0" applyProtection="0">
      <alignment horizontal="center" wrapText="1"/>
    </xf>
    <xf numFmtId="4" fontId="50" fillId="0" borderId="0" applyFont="0" applyFill="0" applyBorder="0" applyAlignment="0" applyProtection="0"/>
  </cellStyleXfs>
  <cellXfs count="358">
    <xf numFmtId="0" fontId="0" fillId="0" borderId="0" xfId="0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13" fillId="0" borderId="0" xfId="0" applyFont="1" applyAlignment="1">
      <alignment vertical="top" wrapText="1"/>
    </xf>
    <xf numFmtId="0" fontId="15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10" fillId="7" borderId="18" xfId="0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0" fontId="10" fillId="7" borderId="20" xfId="0" applyFont="1" applyFill="1" applyBorder="1" applyAlignment="1">
      <alignment horizontal="center" vertical="center" wrapText="1"/>
    </xf>
    <xf numFmtId="49" fontId="9" fillId="6" borderId="26" xfId="0" applyNumberFormat="1" applyFont="1" applyFill="1" applyBorder="1" applyAlignment="1">
      <alignment horizontal="center"/>
    </xf>
    <xf numFmtId="0" fontId="9" fillId="6" borderId="27" xfId="0" applyFont="1" applyFill="1" applyBorder="1" applyAlignment="1">
      <alignment wrapText="1"/>
    </xf>
    <xf numFmtId="0" fontId="17" fillId="6" borderId="28" xfId="0" applyFont="1" applyFill="1" applyBorder="1" applyAlignment="1">
      <alignment horizontal="center" wrapText="1"/>
    </xf>
    <xf numFmtId="0" fontId="9" fillId="6" borderId="29" xfId="0" applyFont="1" applyFill="1" applyBorder="1" applyAlignment="1">
      <alignment horizontal="center"/>
    </xf>
    <xf numFmtId="0" fontId="9" fillId="6" borderId="30" xfId="0" applyFont="1" applyFill="1" applyBorder="1" applyAlignment="1">
      <alignment horizontal="center"/>
    </xf>
    <xf numFmtId="49" fontId="9" fillId="6" borderId="31" xfId="0" applyNumberFormat="1" applyFont="1" applyFill="1" applyBorder="1" applyAlignment="1">
      <alignment horizontal="center"/>
    </xf>
    <xf numFmtId="0" fontId="9" fillId="6" borderId="8" xfId="0" applyFont="1" applyFill="1" applyBorder="1" applyAlignment="1">
      <alignment wrapText="1"/>
    </xf>
    <xf numFmtId="0" fontId="17" fillId="6" borderId="5" xfId="0" applyFont="1" applyFill="1" applyBorder="1" applyAlignment="1">
      <alignment horizontal="center" wrapText="1"/>
    </xf>
    <xf numFmtId="0" fontId="9" fillId="6" borderId="10" xfId="0" applyFont="1" applyFill="1" applyBorder="1" applyAlignment="1">
      <alignment horizontal="center"/>
    </xf>
    <xf numFmtId="0" fontId="9" fillId="6" borderId="32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 wrapText="1"/>
    </xf>
    <xf numFmtId="0" fontId="9" fillId="6" borderId="0" xfId="0" applyFont="1" applyFill="1"/>
    <xf numFmtId="0" fontId="9" fillId="6" borderId="5" xfId="0" applyFont="1" applyFill="1" applyBorder="1" applyAlignment="1">
      <alignment wrapText="1"/>
    </xf>
    <xf numFmtId="0" fontId="17" fillId="6" borderId="0" xfId="0" applyFont="1" applyFill="1" applyBorder="1" applyAlignment="1">
      <alignment horizontal="center"/>
    </xf>
    <xf numFmtId="0" fontId="9" fillId="6" borderId="28" xfId="0" applyFont="1" applyFill="1" applyBorder="1" applyAlignment="1">
      <alignment wrapText="1"/>
    </xf>
    <xf numFmtId="0" fontId="9" fillId="6" borderId="28" xfId="0" applyFont="1" applyFill="1" applyBorder="1" applyAlignment="1">
      <alignment horizontal="center"/>
    </xf>
    <xf numFmtId="49" fontId="9" fillId="6" borderId="33" xfId="0" applyNumberFormat="1" applyFont="1" applyFill="1" applyBorder="1" applyAlignment="1">
      <alignment horizontal="center"/>
    </xf>
    <xf numFmtId="0" fontId="9" fillId="6" borderId="34" xfId="0" applyFont="1" applyFill="1" applyBorder="1" applyAlignment="1">
      <alignment wrapText="1"/>
    </xf>
    <xf numFmtId="0" fontId="9" fillId="6" borderId="34" xfId="0" applyFont="1" applyFill="1" applyBorder="1" applyAlignment="1">
      <alignment horizontal="center"/>
    </xf>
    <xf numFmtId="0" fontId="9" fillId="6" borderId="7" xfId="0" applyFont="1" applyFill="1" applyBorder="1" applyAlignment="1">
      <alignment horizontal="center"/>
    </xf>
    <xf numFmtId="49" fontId="9" fillId="6" borderId="35" xfId="0" applyNumberFormat="1" applyFont="1" applyFill="1" applyBorder="1" applyAlignment="1">
      <alignment horizontal="center"/>
    </xf>
    <xf numFmtId="0" fontId="9" fillId="6" borderId="4" xfId="0" applyFont="1" applyFill="1" applyBorder="1" applyAlignment="1">
      <alignment wrapText="1"/>
    </xf>
    <xf numFmtId="0" fontId="9" fillId="6" borderId="4" xfId="0" applyFont="1" applyFill="1" applyBorder="1" applyAlignment="1">
      <alignment horizontal="center"/>
    </xf>
    <xf numFmtId="0" fontId="9" fillId="6" borderId="36" xfId="0" applyFont="1" applyFill="1" applyBorder="1" applyAlignment="1">
      <alignment horizontal="center"/>
    </xf>
    <xf numFmtId="0" fontId="24" fillId="2" borderId="0" xfId="0" applyFont="1" applyFill="1" applyBorder="1"/>
    <xf numFmtId="0" fontId="30" fillId="2" borderId="0" xfId="0" applyFont="1" applyFill="1"/>
    <xf numFmtId="0" fontId="30" fillId="2" borderId="0" xfId="0" applyFont="1" applyFill="1" applyBorder="1" applyAlignment="1">
      <alignment horizontal="right"/>
    </xf>
    <xf numFmtId="0" fontId="28" fillId="8" borderId="2" xfId="0" applyFont="1" applyFill="1" applyBorder="1"/>
    <xf numFmtId="0" fontId="28" fillId="8" borderId="12" xfId="0" applyFont="1" applyFill="1" applyBorder="1" applyAlignment="1">
      <alignment horizontal="center"/>
    </xf>
    <xf numFmtId="0" fontId="28" fillId="8" borderId="12" xfId="0" applyFont="1" applyFill="1" applyBorder="1" applyAlignment="1"/>
    <xf numFmtId="0" fontId="28" fillId="8" borderId="2" xfId="0" applyFont="1" applyFill="1" applyBorder="1" applyAlignment="1">
      <alignment horizontal="center" vertical="top"/>
    </xf>
    <xf numFmtId="0" fontId="9" fillId="8" borderId="4" xfId="0" applyFont="1" applyFill="1" applyBorder="1"/>
    <xf numFmtId="0" fontId="28" fillId="8" borderId="4" xfId="0" applyFont="1" applyFill="1" applyBorder="1" applyAlignment="1">
      <alignment horizontal="center" vertical="top"/>
    </xf>
    <xf numFmtId="0" fontId="9" fillId="6" borderId="11" xfId="0" applyNumberFormat="1" applyFont="1" applyFill="1" applyBorder="1" applyAlignment="1">
      <alignment horizontal="center"/>
    </xf>
    <xf numFmtId="3" fontId="9" fillId="6" borderId="0" xfId="1" applyNumberFormat="1" applyFont="1" applyFill="1" applyBorder="1" applyAlignment="1">
      <alignment horizontal="center"/>
    </xf>
    <xf numFmtId="3" fontId="9" fillId="6" borderId="13" xfId="1" applyNumberFormat="1" applyFont="1" applyFill="1" applyBorder="1" applyAlignment="1">
      <alignment horizontal="center"/>
    </xf>
    <xf numFmtId="3" fontId="17" fillId="6" borderId="0" xfId="1" applyNumberFormat="1" applyFont="1" applyFill="1" applyBorder="1" applyAlignment="1">
      <alignment horizontal="center"/>
    </xf>
    <xf numFmtId="49" fontId="28" fillId="6" borderId="3" xfId="0" applyNumberFormat="1" applyFont="1" applyFill="1" applyBorder="1" applyAlignment="1">
      <alignment horizontal="center"/>
    </xf>
    <xf numFmtId="3" fontId="31" fillId="6" borderId="14" xfId="1" applyNumberFormat="1" applyFont="1" applyFill="1" applyBorder="1" applyAlignment="1">
      <alignment horizontal="center"/>
    </xf>
    <xf numFmtId="3" fontId="28" fillId="6" borderId="14" xfId="1" applyNumberFormat="1" applyFont="1" applyFill="1" applyBorder="1" applyAlignment="1">
      <alignment horizontal="center"/>
    </xf>
    <xf numFmtId="3" fontId="31" fillId="6" borderId="15" xfId="1" applyNumberFormat="1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9" fillId="8" borderId="2" xfId="0" applyFont="1" applyFill="1" applyBorder="1" applyAlignment="1">
      <alignment horizontal="center"/>
    </xf>
    <xf numFmtId="0" fontId="9" fillId="8" borderId="12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left" wrapText="1"/>
    </xf>
    <xf numFmtId="0" fontId="9" fillId="6" borderId="2" xfId="0" applyFont="1" applyFill="1" applyBorder="1" applyAlignment="1">
      <alignment horizontal="center"/>
    </xf>
    <xf numFmtId="14" fontId="9" fillId="6" borderId="2" xfId="0" applyNumberFormat="1" applyFont="1" applyFill="1" applyBorder="1" applyAlignment="1">
      <alignment horizontal="center"/>
    </xf>
    <xf numFmtId="165" fontId="9" fillId="6" borderId="2" xfId="1" applyNumberFormat="1" applyFont="1" applyFill="1" applyBorder="1" applyAlignment="1">
      <alignment horizontal="center"/>
    </xf>
    <xf numFmtId="164" fontId="9" fillId="6" borderId="2" xfId="1" applyNumberFormat="1" applyFont="1" applyFill="1" applyBorder="1" applyAlignment="1">
      <alignment horizontal="center"/>
    </xf>
    <xf numFmtId="0" fontId="18" fillId="6" borderId="4" xfId="0" applyFont="1" applyFill="1" applyBorder="1"/>
    <xf numFmtId="0" fontId="9" fillId="6" borderId="3" xfId="0" applyFont="1" applyFill="1" applyBorder="1" applyAlignment="1">
      <alignment horizontal="center" vertical="top" wrapText="1"/>
    </xf>
    <xf numFmtId="14" fontId="9" fillId="6" borderId="4" xfId="0" applyNumberFormat="1" applyFont="1" applyFill="1" applyBorder="1" applyAlignment="1">
      <alignment horizontal="center" vertical="center"/>
    </xf>
    <xf numFmtId="165" fontId="9" fillId="6" borderId="4" xfId="1" applyNumberFormat="1" applyFont="1" applyFill="1" applyBorder="1" applyAlignment="1">
      <alignment horizontal="center" vertical="center"/>
    </xf>
    <xf numFmtId="164" fontId="9" fillId="6" borderId="4" xfId="1" applyNumberFormat="1" applyFont="1" applyFill="1" applyBorder="1" applyAlignment="1">
      <alignment horizontal="center" vertical="center"/>
    </xf>
    <xf numFmtId="2" fontId="9" fillId="6" borderId="4" xfId="1" applyNumberFormat="1" applyFont="1" applyFill="1" applyBorder="1" applyAlignment="1">
      <alignment horizontal="center" vertical="center"/>
    </xf>
    <xf numFmtId="0" fontId="9" fillId="6" borderId="4" xfId="0" applyFont="1" applyFill="1" applyBorder="1"/>
    <xf numFmtId="0" fontId="28" fillId="6" borderId="5" xfId="0" applyFont="1" applyFill="1" applyBorder="1"/>
    <xf numFmtId="0" fontId="28" fillId="6" borderId="4" xfId="0" applyFont="1" applyFill="1" applyBorder="1"/>
    <xf numFmtId="165" fontId="28" fillId="6" borderId="4" xfId="0" applyNumberFormat="1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31" fillId="0" borderId="0" xfId="0" applyFont="1" applyFill="1" applyAlignment="1">
      <alignment horizontal="center"/>
    </xf>
    <xf numFmtId="39" fontId="28" fillId="0" borderId="0" xfId="0" applyNumberFormat="1" applyFont="1" applyAlignment="1">
      <alignment horizontal="right"/>
    </xf>
    <xf numFmtId="39" fontId="28" fillId="0" borderId="0" xfId="0" applyNumberFormat="1" applyFont="1"/>
    <xf numFmtId="39" fontId="31" fillId="0" borderId="0" xfId="0" applyNumberFormat="1" applyFont="1" applyFill="1" applyProtection="1"/>
    <xf numFmtId="4" fontId="31" fillId="0" borderId="0" xfId="0" applyNumberFormat="1" applyFont="1" applyFill="1" applyProtection="1"/>
    <xf numFmtId="0" fontId="28" fillId="0" borderId="0" xfId="0" applyFont="1"/>
    <xf numFmtId="0" fontId="31" fillId="0" borderId="0" xfId="0" applyFont="1" applyFill="1" applyAlignment="1">
      <alignment horizontal="right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right"/>
    </xf>
    <xf numFmtId="10" fontId="23" fillId="0" borderId="0" xfId="0" applyNumberFormat="1" applyFont="1" applyFill="1" applyBorder="1" applyAlignment="1">
      <alignment horizontal="center"/>
    </xf>
    <xf numFmtId="39" fontId="23" fillId="0" borderId="0" xfId="0" applyNumberFormat="1" applyFont="1" applyFill="1" applyBorder="1" applyProtection="1"/>
    <xf numFmtId="0" fontId="19" fillId="0" borderId="0" xfId="0" applyFont="1" applyFill="1"/>
    <xf numFmtId="0" fontId="19" fillId="0" borderId="0" xfId="0" applyFont="1" applyBorder="1"/>
    <xf numFmtId="0" fontId="19" fillId="0" borderId="0" xfId="0" applyFont="1"/>
    <xf numFmtId="0" fontId="19" fillId="0" borderId="0" xfId="0" applyFont="1" applyAlignment="1">
      <alignment horizontal="right"/>
    </xf>
    <xf numFmtId="0" fontId="23" fillId="5" borderId="0" xfId="0" applyFont="1" applyFill="1" applyBorder="1" applyAlignment="1">
      <alignment horizontal="center"/>
    </xf>
    <xf numFmtId="39" fontId="23" fillId="5" borderId="0" xfId="0" applyNumberFormat="1" applyFont="1" applyFill="1" applyBorder="1" applyProtection="1"/>
    <xf numFmtId="0" fontId="23" fillId="8" borderId="8" xfId="0" applyFont="1" applyFill="1" applyBorder="1" applyAlignment="1" applyProtection="1">
      <alignment horizontal="left"/>
    </xf>
    <xf numFmtId="0" fontId="23" fillId="8" borderId="16" xfId="0" applyFont="1" applyFill="1" applyBorder="1" applyAlignment="1">
      <alignment horizontal="center"/>
    </xf>
    <xf numFmtId="39" fontId="23" fillId="8" borderId="5" xfId="0" applyNumberFormat="1" applyFont="1" applyFill="1" applyBorder="1" applyAlignment="1" applyProtection="1">
      <alignment horizontal="right"/>
    </xf>
    <xf numFmtId="0" fontId="23" fillId="8" borderId="5" xfId="0" applyFont="1" applyFill="1" applyBorder="1" applyAlignment="1">
      <alignment horizontal="right"/>
    </xf>
    <xf numFmtId="0" fontId="23" fillId="8" borderId="5" xfId="0" applyFont="1" applyFill="1" applyBorder="1" applyAlignment="1">
      <alignment horizontal="center"/>
    </xf>
    <xf numFmtId="39" fontId="23" fillId="8" borderId="5" xfId="0" applyNumberFormat="1" applyFont="1" applyFill="1" applyBorder="1" applyProtection="1"/>
    <xf numFmtId="0" fontId="23" fillId="8" borderId="3" xfId="0" applyFont="1" applyFill="1" applyBorder="1" applyAlignment="1" applyProtection="1">
      <alignment horizontal="left"/>
    </xf>
    <xf numFmtId="0" fontId="23" fillId="8" borderId="14" xfId="0" applyFont="1" applyFill="1" applyBorder="1" applyAlignment="1">
      <alignment horizontal="center"/>
    </xf>
    <xf numFmtId="0" fontId="19" fillId="8" borderId="3" xfId="0" applyFont="1" applyFill="1" applyBorder="1" applyAlignment="1" applyProtection="1">
      <alignment horizontal="left"/>
    </xf>
    <xf numFmtId="0" fontId="19" fillId="8" borderId="14" xfId="0" applyFont="1" applyFill="1" applyBorder="1" applyAlignment="1">
      <alignment horizontal="center"/>
    </xf>
    <xf numFmtId="39" fontId="23" fillId="8" borderId="4" xfId="0" applyNumberFormat="1" applyFont="1" applyFill="1" applyBorder="1" applyAlignment="1" applyProtection="1">
      <alignment horizontal="right"/>
    </xf>
    <xf numFmtId="0" fontId="23" fillId="8" borderId="3" xfId="0" applyFont="1" applyFill="1" applyBorder="1" applyAlignment="1">
      <alignment horizontal="right"/>
    </xf>
    <xf numFmtId="0" fontId="23" fillId="8" borderId="4" xfId="0" applyFont="1" applyFill="1" applyBorder="1" applyAlignment="1">
      <alignment horizontal="right"/>
    </xf>
    <xf numFmtId="0" fontId="23" fillId="8" borderId="4" xfId="0" applyFont="1" applyFill="1" applyBorder="1" applyAlignment="1">
      <alignment horizontal="center"/>
    </xf>
    <xf numFmtId="39" fontId="23" fillId="8" borderId="4" xfId="0" applyNumberFormat="1" applyFont="1" applyFill="1" applyBorder="1" applyProtection="1"/>
    <xf numFmtId="0" fontId="23" fillId="8" borderId="3" xfId="0" applyFont="1" applyFill="1" applyBorder="1" applyAlignment="1" applyProtection="1">
      <alignment horizontal="center"/>
    </xf>
    <xf numFmtId="0" fontId="23" fillId="8" borderId="4" xfId="0" applyFont="1" applyFill="1" applyBorder="1" applyAlignment="1" applyProtection="1">
      <alignment horizontal="center"/>
    </xf>
    <xf numFmtId="0" fontId="23" fillId="8" borderId="4" xfId="0" applyFont="1" applyFill="1" applyBorder="1"/>
    <xf numFmtId="0" fontId="23" fillId="8" borderId="14" xfId="0" applyFont="1" applyFill="1" applyBorder="1"/>
    <xf numFmtId="0" fontId="29" fillId="0" borderId="0" xfId="0" applyFont="1" applyAlignment="1" applyProtection="1">
      <alignment horizontal="left"/>
    </xf>
    <xf numFmtId="0" fontId="29" fillId="0" borderId="0" xfId="0" applyFont="1" applyBorder="1" applyAlignment="1" applyProtection="1">
      <alignment horizontal="left"/>
    </xf>
    <xf numFmtId="0" fontId="29" fillId="5" borderId="0" xfId="0" applyFont="1" applyFill="1" applyBorder="1" applyAlignment="1">
      <alignment horizontal="center"/>
    </xf>
    <xf numFmtId="39" fontId="29" fillId="5" borderId="0" xfId="0" applyNumberFormat="1" applyFont="1" applyFill="1" applyBorder="1" applyAlignment="1" applyProtection="1">
      <alignment horizontal="right"/>
    </xf>
    <xf numFmtId="0" fontId="29" fillId="5" borderId="0" xfId="0" applyFont="1" applyFill="1" applyBorder="1" applyAlignment="1">
      <alignment horizontal="right"/>
    </xf>
    <xf numFmtId="0" fontId="29" fillId="5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>
      <alignment horizontal="center"/>
    </xf>
    <xf numFmtId="39" fontId="29" fillId="0" borderId="0" xfId="0" applyNumberFormat="1" applyFont="1" applyFill="1" applyBorder="1" applyAlignment="1" applyProtection="1">
      <alignment horizontal="right"/>
    </xf>
    <xf numFmtId="0" fontId="29" fillId="0" borderId="0" xfId="0" applyFont="1" applyFill="1" applyBorder="1" applyAlignment="1">
      <alignment horizontal="right"/>
    </xf>
    <xf numFmtId="0" fontId="29" fillId="0" borderId="0" xfId="0" applyFont="1" applyFill="1" applyAlignment="1">
      <alignment horizontal="left"/>
    </xf>
    <xf numFmtId="0" fontId="29" fillId="0" borderId="0" xfId="0" applyFont="1" applyFill="1" applyAlignment="1">
      <alignment horizontal="center"/>
    </xf>
    <xf numFmtId="0" fontId="29" fillId="0" borderId="0" xfId="0" applyFont="1" applyFill="1" applyAlignment="1">
      <alignment horizontal="right"/>
    </xf>
    <xf numFmtId="0" fontId="29" fillId="0" borderId="0" xfId="0" applyFont="1" applyFill="1"/>
    <xf numFmtId="4" fontId="29" fillId="0" borderId="0" xfId="0" applyNumberFormat="1" applyFont="1" applyFill="1"/>
    <xf numFmtId="39" fontId="22" fillId="6" borderId="12" xfId="0" applyNumberFormat="1" applyFont="1" applyFill="1" applyBorder="1" applyProtection="1"/>
    <xf numFmtId="39" fontId="22" fillId="6" borderId="12" xfId="0" applyNumberFormat="1" applyFont="1" applyFill="1" applyBorder="1" applyAlignment="1" applyProtection="1">
      <alignment horizontal="right"/>
    </xf>
    <xf numFmtId="10" fontId="22" fillId="6" borderId="12" xfId="2" applyNumberFormat="1" applyFont="1" applyFill="1" applyBorder="1" applyAlignment="1" applyProtection="1">
      <alignment horizontal="center"/>
    </xf>
    <xf numFmtId="10" fontId="22" fillId="6" borderId="12" xfId="0" applyNumberFormat="1" applyFont="1" applyFill="1" applyBorder="1" applyAlignment="1" applyProtection="1">
      <alignment horizontal="center"/>
    </xf>
    <xf numFmtId="39" fontId="22" fillId="6" borderId="12" xfId="0" applyNumberFormat="1" applyFont="1" applyFill="1" applyBorder="1" applyAlignment="1" applyProtection="1">
      <alignment horizontal="center"/>
    </xf>
    <xf numFmtId="39" fontId="22" fillId="6" borderId="0" xfId="0" applyNumberFormat="1" applyFont="1" applyFill="1" applyBorder="1" applyAlignment="1">
      <alignment horizontal="right"/>
    </xf>
    <xf numFmtId="39" fontId="22" fillId="6" borderId="0" xfId="0" applyNumberFormat="1" applyFont="1" applyFill="1" applyBorder="1" applyProtection="1"/>
    <xf numFmtId="39" fontId="22" fillId="6" borderId="0" xfId="0" applyNumberFormat="1" applyFont="1" applyFill="1" applyBorder="1" applyAlignment="1" applyProtection="1">
      <alignment horizontal="right"/>
    </xf>
    <xf numFmtId="10" fontId="22" fillId="6" borderId="0" xfId="0" applyNumberFormat="1" applyFont="1" applyFill="1" applyBorder="1" applyAlignment="1" applyProtection="1">
      <alignment horizontal="center"/>
    </xf>
    <xf numFmtId="39" fontId="3" fillId="6" borderId="12" xfId="0" applyNumberFormat="1" applyFont="1" applyFill="1" applyBorder="1"/>
    <xf numFmtId="10" fontId="3" fillId="6" borderId="12" xfId="0" applyNumberFormat="1" applyFont="1" applyFill="1" applyBorder="1" applyAlignment="1">
      <alignment horizontal="center"/>
    </xf>
    <xf numFmtId="39" fontId="22" fillId="6" borderId="13" xfId="0" applyNumberFormat="1" applyFont="1" applyFill="1" applyBorder="1" applyProtection="1"/>
    <xf numFmtId="39" fontId="22" fillId="6" borderId="12" xfId="0" applyNumberFormat="1" applyFont="1" applyFill="1" applyBorder="1" applyAlignment="1" applyProtection="1"/>
    <xf numFmtId="0" fontId="24" fillId="0" borderId="0" xfId="0" applyFont="1" applyFill="1" applyAlignment="1" applyProtection="1">
      <alignment horizontal="left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0" fontId="32" fillId="4" borderId="1" xfId="0" applyFont="1" applyFill="1" applyBorder="1" applyAlignment="1" applyProtection="1">
      <alignment horizontal="centerContinuous" vertical="top"/>
    </xf>
    <xf numFmtId="0" fontId="32" fillId="4" borderId="9" xfId="0" applyFont="1" applyFill="1" applyBorder="1" applyAlignment="1" applyProtection="1">
      <alignment horizontal="centerContinuous"/>
    </xf>
    <xf numFmtId="0" fontId="32" fillId="4" borderId="16" xfId="0" applyFont="1" applyFill="1" applyBorder="1" applyAlignment="1" applyProtection="1">
      <alignment horizontal="centerContinuous"/>
    </xf>
    <xf numFmtId="0" fontId="32" fillId="4" borderId="8" xfId="0" applyFont="1" applyFill="1" applyBorder="1" applyAlignment="1" applyProtection="1">
      <alignment horizontal="centerContinuous" vertical="top"/>
    </xf>
    <xf numFmtId="0" fontId="32" fillId="4" borderId="16" xfId="0" applyFont="1" applyFill="1" applyBorder="1" applyAlignment="1" applyProtection="1">
      <alignment horizontal="centerContinuous" vertical="top"/>
    </xf>
    <xf numFmtId="0" fontId="32" fillId="4" borderId="10" xfId="0" applyFont="1" applyFill="1" applyBorder="1" applyAlignment="1" applyProtection="1">
      <alignment horizontal="centerContinuous" vertical="top"/>
    </xf>
    <xf numFmtId="0" fontId="32" fillId="4" borderId="1" xfId="0" applyFont="1" applyFill="1" applyBorder="1" applyAlignment="1">
      <alignment horizontal="center" vertical="top" wrapText="1"/>
    </xf>
    <xf numFmtId="0" fontId="32" fillId="4" borderId="17" xfId="0" applyFont="1" applyFill="1" applyBorder="1" applyAlignment="1" applyProtection="1">
      <alignment horizontal="center" vertical="top" wrapText="1"/>
    </xf>
    <xf numFmtId="0" fontId="32" fillId="4" borderId="1" xfId="0" applyFont="1" applyFill="1" applyBorder="1" applyAlignment="1" applyProtection="1">
      <alignment horizontal="center" vertical="top" wrapText="1"/>
    </xf>
    <xf numFmtId="0" fontId="32" fillId="4" borderId="9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>
      <alignment horizontal="center" vertical="top" wrapText="1"/>
    </xf>
    <xf numFmtId="0" fontId="32" fillId="4" borderId="5" xfId="0" applyFont="1" applyFill="1" applyBorder="1" applyAlignment="1" applyProtection="1">
      <alignment horizontal="center" vertical="top" wrapText="1"/>
    </xf>
    <xf numFmtId="0" fontId="32" fillId="4" borderId="10" xfId="0" applyFont="1" applyFill="1" applyBorder="1" applyAlignment="1" applyProtection="1">
      <alignment horizontal="center" vertical="top" wrapText="1"/>
    </xf>
    <xf numFmtId="0" fontId="32" fillId="4" borderId="16" xfId="0" applyFont="1" applyFill="1" applyBorder="1" applyAlignment="1" applyProtection="1">
      <alignment horizontal="center" vertical="top" wrapText="1"/>
    </xf>
    <xf numFmtId="0" fontId="13" fillId="0" borderId="0" xfId="0" applyFont="1" applyAlignment="1">
      <alignment horizontal="center" wrapText="1"/>
    </xf>
    <xf numFmtId="0" fontId="19" fillId="3" borderId="2" xfId="0" applyFont="1" applyFill="1" applyBorder="1" applyAlignment="1" applyProtection="1">
      <alignment horizontal="right"/>
    </xf>
    <xf numFmtId="14" fontId="19" fillId="3" borderId="2" xfId="0" applyNumberFormat="1" applyFont="1" applyFill="1" applyBorder="1" applyAlignment="1" applyProtection="1">
      <alignment horizontal="center"/>
    </xf>
    <xf numFmtId="3" fontId="19" fillId="3" borderId="2" xfId="0" applyNumberFormat="1" applyFont="1" applyFill="1" applyBorder="1" applyAlignment="1" applyProtection="1">
      <alignment horizontal="center"/>
    </xf>
    <xf numFmtId="39" fontId="19" fillId="3" borderId="2" xfId="0" applyNumberFormat="1" applyFont="1" applyFill="1" applyBorder="1" applyProtection="1"/>
    <xf numFmtId="39" fontId="19" fillId="3" borderId="2" xfId="0" applyNumberFormat="1" applyFont="1" applyFill="1" applyBorder="1" applyAlignment="1" applyProtection="1">
      <alignment horizontal="right"/>
    </xf>
    <xf numFmtId="10" fontId="19" fillId="3" borderId="2" xfId="2" applyNumberFormat="1" applyFont="1" applyFill="1" applyBorder="1" applyAlignment="1" applyProtection="1">
      <alignment horizontal="center"/>
    </xf>
    <xf numFmtId="10" fontId="19" fillId="3" borderId="2" xfId="0" applyNumberFormat="1" applyFont="1" applyFill="1" applyBorder="1" applyAlignment="1" applyProtection="1">
      <alignment horizontal="center"/>
    </xf>
    <xf numFmtId="0" fontId="19" fillId="6" borderId="12" xfId="0" applyFont="1" applyFill="1" applyBorder="1" applyAlignment="1">
      <alignment horizontal="right"/>
    </xf>
    <xf numFmtId="14" fontId="23" fillId="6" borderId="12" xfId="0" applyNumberFormat="1" applyFont="1" applyFill="1" applyBorder="1" applyAlignment="1" applyProtection="1">
      <alignment horizontal="center"/>
    </xf>
    <xf numFmtId="3" fontId="23" fillId="6" borderId="12" xfId="0" applyNumberFormat="1" applyFont="1" applyFill="1" applyBorder="1" applyAlignment="1" applyProtection="1">
      <alignment horizontal="center"/>
    </xf>
    <xf numFmtId="0" fontId="23" fillId="8" borderId="10" xfId="0" applyFont="1" applyFill="1" applyBorder="1" applyAlignment="1">
      <alignment horizontal="center"/>
    </xf>
    <xf numFmtId="3" fontId="23" fillId="6" borderId="13" xfId="0" applyNumberFormat="1" applyFont="1" applyFill="1" applyBorder="1" applyAlignment="1" applyProtection="1">
      <alignment horizontal="center"/>
    </xf>
    <xf numFmtId="0" fontId="19" fillId="6" borderId="11" xfId="0" applyFont="1" applyFill="1" applyBorder="1" applyAlignment="1">
      <alignment horizontal="right"/>
    </xf>
    <xf numFmtId="14" fontId="23" fillId="6" borderId="13" xfId="0" applyNumberFormat="1" applyFont="1" applyFill="1" applyBorder="1" applyAlignment="1" applyProtection="1">
      <alignment horizontal="center"/>
    </xf>
    <xf numFmtId="14" fontId="19" fillId="6" borderId="12" xfId="0" applyNumberFormat="1" applyFont="1" applyFill="1" applyBorder="1" applyAlignment="1" applyProtection="1">
      <alignment horizontal="center"/>
    </xf>
    <xf numFmtId="14" fontId="23" fillId="6" borderId="4" xfId="0" applyNumberFormat="1" applyFont="1" applyFill="1" applyBorder="1" applyAlignment="1" applyProtection="1">
      <alignment horizontal="center"/>
    </xf>
    <xf numFmtId="0" fontId="23" fillId="3" borderId="2" xfId="0" applyFont="1" applyFill="1" applyBorder="1" applyAlignment="1" applyProtection="1">
      <alignment horizontal="right"/>
    </xf>
    <xf numFmtId="14" fontId="23" fillId="3" borderId="9" xfId="0" applyNumberFormat="1" applyFont="1" applyFill="1" applyBorder="1" applyAlignment="1" applyProtection="1">
      <alignment horizontal="center"/>
    </xf>
    <xf numFmtId="14" fontId="23" fillId="3" borderId="2" xfId="0" applyNumberFormat="1" applyFont="1" applyFill="1" applyBorder="1" applyAlignment="1" applyProtection="1">
      <alignment horizontal="center"/>
    </xf>
    <xf numFmtId="3" fontId="23" fillId="3" borderId="9" xfId="0" applyNumberFormat="1" applyFont="1" applyFill="1" applyBorder="1" applyAlignment="1" applyProtection="1">
      <alignment horizontal="center"/>
    </xf>
    <xf numFmtId="39" fontId="23" fillId="3" borderId="2" xfId="0" applyNumberFormat="1" applyFont="1" applyFill="1" applyBorder="1" applyProtection="1"/>
    <xf numFmtId="39" fontId="23" fillId="3" borderId="9" xfId="0" applyNumberFormat="1" applyFont="1" applyFill="1" applyBorder="1" applyProtection="1"/>
    <xf numFmtId="4" fontId="23" fillId="3" borderId="9" xfId="0" applyNumberFormat="1" applyFont="1" applyFill="1" applyBorder="1" applyProtection="1"/>
    <xf numFmtId="39" fontId="23" fillId="3" borderId="2" xfId="0" applyNumberFormat="1" applyFont="1" applyFill="1" applyBorder="1" applyAlignment="1" applyProtection="1">
      <alignment horizontal="right"/>
    </xf>
    <xf numFmtId="39" fontId="23" fillId="3" borderId="9" xfId="0" applyNumberFormat="1" applyFont="1" applyFill="1" applyBorder="1" applyAlignment="1" applyProtection="1">
      <alignment horizontal="right"/>
    </xf>
    <xf numFmtId="10" fontId="23" fillId="3" borderId="2" xfId="2" applyNumberFormat="1" applyFont="1" applyFill="1" applyBorder="1" applyAlignment="1" applyProtection="1">
      <alignment horizontal="center"/>
    </xf>
    <xf numFmtId="10" fontId="23" fillId="3" borderId="9" xfId="0" applyNumberFormat="1" applyFont="1" applyFill="1" applyBorder="1" applyAlignment="1" applyProtection="1">
      <alignment horizontal="center"/>
    </xf>
    <xf numFmtId="10" fontId="23" fillId="3" borderId="2" xfId="0" applyNumberFormat="1" applyFont="1" applyFill="1" applyBorder="1" applyAlignment="1" applyProtection="1">
      <alignment horizontal="center"/>
    </xf>
    <xf numFmtId="14" fontId="23" fillId="6" borderId="0" xfId="0" applyNumberFormat="1" applyFont="1" applyFill="1" applyBorder="1" applyAlignment="1" applyProtection="1">
      <alignment horizontal="center"/>
    </xf>
    <xf numFmtId="3" fontId="23" fillId="6" borderId="0" xfId="0" applyNumberFormat="1" applyFont="1" applyFill="1" applyBorder="1" applyAlignment="1" applyProtection="1">
      <alignment horizontal="center"/>
    </xf>
    <xf numFmtId="0" fontId="19" fillId="8" borderId="8" xfId="0" applyFont="1" applyFill="1" applyBorder="1" applyAlignment="1" applyProtection="1">
      <alignment horizontal="left"/>
    </xf>
    <xf numFmtId="3" fontId="23" fillId="3" borderId="2" xfId="0" applyNumberFormat="1" applyFont="1" applyFill="1" applyBorder="1" applyAlignment="1" applyProtection="1">
      <alignment horizontal="center"/>
    </xf>
    <xf numFmtId="0" fontId="19" fillId="6" borderId="4" xfId="0" applyFont="1" applyFill="1" applyBorder="1" applyAlignment="1">
      <alignment horizontal="right"/>
    </xf>
    <xf numFmtId="39" fontId="19" fillId="3" borderId="2" xfId="0" applyNumberFormat="1" applyFont="1" applyFill="1" applyBorder="1"/>
    <xf numFmtId="39" fontId="23" fillId="3" borderId="2" xfId="0" applyNumberFormat="1" applyFont="1" applyFill="1" applyBorder="1" applyAlignment="1" applyProtection="1">
      <alignment horizontal="center"/>
    </xf>
    <xf numFmtId="10" fontId="23" fillId="3" borderId="9" xfId="2" applyNumberFormat="1" applyFont="1" applyFill="1" applyBorder="1" applyAlignment="1" applyProtection="1">
      <alignment horizontal="center"/>
    </xf>
    <xf numFmtId="10" fontId="19" fillId="3" borderId="2" xfId="0" applyNumberFormat="1" applyFont="1" applyFill="1" applyBorder="1" applyAlignment="1">
      <alignment horizontal="center"/>
    </xf>
    <xf numFmtId="14" fontId="23" fillId="6" borderId="11" xfId="0" applyNumberFormat="1" applyFont="1" applyFill="1" applyBorder="1" applyAlignment="1" applyProtection="1">
      <alignment horizontal="center"/>
    </xf>
    <xf numFmtId="0" fontId="19" fillId="3" borderId="2" xfId="0" applyFont="1" applyFill="1" applyBorder="1" applyAlignment="1">
      <alignment horizontal="center"/>
    </xf>
    <xf numFmtId="14" fontId="19" fillId="3" borderId="17" xfId="0" applyNumberFormat="1" applyFont="1" applyFill="1" applyBorder="1" applyAlignment="1" applyProtection="1">
      <alignment horizontal="center"/>
    </xf>
    <xf numFmtId="3" fontId="23" fillId="3" borderId="17" xfId="0" applyNumberFormat="1" applyFont="1" applyFill="1" applyBorder="1" applyAlignment="1" applyProtection="1">
      <alignment horizontal="center"/>
    </xf>
    <xf numFmtId="0" fontId="19" fillId="8" borderId="5" xfId="0" applyFont="1" applyFill="1" applyBorder="1" applyAlignment="1" applyProtection="1">
      <alignment horizontal="left"/>
    </xf>
    <xf numFmtId="0" fontId="19" fillId="8" borderId="5" xfId="0" applyFont="1" applyFill="1" applyBorder="1" applyAlignment="1">
      <alignment horizontal="center"/>
    </xf>
    <xf numFmtId="0" fontId="19" fillId="8" borderId="10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166" fontId="0" fillId="0" borderId="0" xfId="0" applyNumberFormat="1"/>
    <xf numFmtId="0" fontId="23" fillId="8" borderId="11" xfId="0" applyFont="1" applyFill="1" applyBorder="1" applyAlignment="1" applyProtection="1">
      <alignment horizontal="left"/>
    </xf>
    <xf numFmtId="0" fontId="23" fillId="8" borderId="0" xfId="0" applyFont="1" applyFill="1" applyBorder="1" applyAlignment="1">
      <alignment horizontal="center"/>
    </xf>
    <xf numFmtId="39" fontId="23" fillId="8" borderId="2" xfId="0" applyNumberFormat="1" applyFont="1" applyFill="1" applyBorder="1" applyAlignment="1" applyProtection="1">
      <alignment horizontal="right"/>
    </xf>
    <xf numFmtId="39" fontId="23" fillId="8" borderId="9" xfId="0" applyNumberFormat="1" applyFont="1" applyFill="1" applyBorder="1" applyAlignment="1" applyProtection="1">
      <alignment horizontal="right"/>
    </xf>
    <xf numFmtId="0" fontId="23" fillId="8" borderId="2" xfId="0" applyFont="1" applyFill="1" applyBorder="1" applyAlignment="1">
      <alignment horizontal="right"/>
    </xf>
    <xf numFmtId="0" fontId="23" fillId="8" borderId="9" xfId="0" applyFont="1" applyFill="1" applyBorder="1" applyAlignment="1">
      <alignment horizontal="right"/>
    </xf>
    <xf numFmtId="0" fontId="23" fillId="8" borderId="2" xfId="0" applyFont="1" applyFill="1" applyBorder="1" applyAlignment="1">
      <alignment horizontal="center"/>
    </xf>
    <xf numFmtId="0" fontId="23" fillId="8" borderId="9" xfId="0" applyFont="1" applyFill="1" applyBorder="1" applyAlignment="1">
      <alignment horizontal="center"/>
    </xf>
    <xf numFmtId="39" fontId="23" fillId="8" borderId="2" xfId="0" applyNumberFormat="1" applyFont="1" applyFill="1" applyBorder="1" applyProtection="1"/>
    <xf numFmtId="0" fontId="28" fillId="6" borderId="16" xfId="0" applyFont="1" applyFill="1" applyBorder="1" applyAlignment="1">
      <alignment horizontal="right" vertical="center"/>
    </xf>
    <xf numFmtId="0" fontId="28" fillId="6" borderId="16" xfId="0" applyFont="1" applyFill="1" applyBorder="1" applyAlignment="1">
      <alignment horizontal="center" vertical="center"/>
    </xf>
    <xf numFmtId="0" fontId="28" fillId="6" borderId="10" xfId="0" applyFont="1" applyFill="1" applyBorder="1" applyAlignment="1">
      <alignment horizontal="center" vertical="center"/>
    </xf>
    <xf numFmtId="14" fontId="9" fillId="6" borderId="13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 applyProtection="1">
      <alignment horizontal="right"/>
    </xf>
    <xf numFmtId="0" fontId="23" fillId="8" borderId="15" xfId="0" applyFont="1" applyFill="1" applyBorder="1" applyAlignment="1">
      <alignment horizontal="center"/>
    </xf>
    <xf numFmtId="0" fontId="9" fillId="6" borderId="0" xfId="0" applyFont="1" applyFill="1" applyBorder="1" applyAlignment="1">
      <alignment horizontal="right" vertical="center"/>
    </xf>
    <xf numFmtId="0" fontId="9" fillId="6" borderId="0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vertical="center" wrapText="1"/>
    </xf>
    <xf numFmtId="0" fontId="0" fillId="5" borderId="0" xfId="0" applyFill="1"/>
    <xf numFmtId="0" fontId="9" fillId="8" borderId="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32" fillId="4" borderId="2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 applyProtection="1">
      <alignment horizontal="center" vertical="top" wrapText="1"/>
    </xf>
    <xf numFmtId="0" fontId="21" fillId="0" borderId="0" xfId="0" applyFont="1" applyFill="1" applyAlignment="1" applyProtection="1">
      <alignment horizontal="center"/>
    </xf>
    <xf numFmtId="3" fontId="23" fillId="6" borderId="4" xfId="0" applyNumberFormat="1" applyFont="1" applyFill="1" applyBorder="1" applyAlignment="1" applyProtection="1">
      <alignment horizontal="center"/>
    </xf>
    <xf numFmtId="0" fontId="28" fillId="40" borderId="5" xfId="0" applyFont="1" applyFill="1" applyBorder="1"/>
    <xf numFmtId="0" fontId="9" fillId="41" borderId="5" xfId="0" applyFont="1" applyFill="1" applyBorder="1"/>
    <xf numFmtId="0" fontId="28" fillId="40" borderId="8" xfId="0" applyFont="1" applyFill="1" applyBorder="1"/>
    <xf numFmtId="0" fontId="9" fillId="41" borderId="1" xfId="0" applyFont="1" applyFill="1" applyBorder="1"/>
    <xf numFmtId="0" fontId="9" fillId="41" borderId="2" xfId="0" applyFont="1" applyFill="1" applyBorder="1"/>
    <xf numFmtId="0" fontId="9" fillId="41" borderId="12" xfId="0" applyFont="1" applyFill="1" applyBorder="1" applyAlignment="1">
      <alignment wrapText="1"/>
    </xf>
    <xf numFmtId="0" fontId="9" fillId="41" borderId="1" xfId="0" applyFont="1" applyFill="1" applyBorder="1" applyAlignment="1" applyProtection="1">
      <alignment horizontal="left"/>
    </xf>
    <xf numFmtId="0" fontId="9" fillId="41" borderId="11" xfId="0" applyFont="1" applyFill="1" applyBorder="1" applyAlignment="1" applyProtection="1">
      <alignment horizontal="left" wrapText="1"/>
    </xf>
    <xf numFmtId="0" fontId="9" fillId="41" borderId="11" xfId="0" applyFont="1" applyFill="1" applyBorder="1" applyAlignment="1" applyProtection="1">
      <alignment horizontal="left"/>
    </xf>
    <xf numFmtId="0" fontId="9" fillId="41" borderId="2" xfId="0" applyFont="1" applyFill="1" applyBorder="1" applyAlignment="1" applyProtection="1">
      <alignment horizontal="left" wrapText="1"/>
    </xf>
    <xf numFmtId="3" fontId="9" fillId="41" borderId="11" xfId="0" applyNumberFormat="1" applyFont="1" applyFill="1" applyBorder="1" applyAlignment="1" applyProtection="1">
      <alignment horizontal="center"/>
    </xf>
    <xf numFmtId="3" fontId="9" fillId="41" borderId="0" xfId="0" applyNumberFormat="1" applyFont="1" applyFill="1" applyBorder="1" applyAlignment="1">
      <alignment horizontal="center"/>
    </xf>
    <xf numFmtId="3" fontId="9" fillId="41" borderId="13" xfId="0" applyNumberFormat="1" applyFont="1" applyFill="1" applyBorder="1" applyAlignment="1">
      <alignment horizontal="center"/>
    </xf>
    <xf numFmtId="0" fontId="9" fillId="41" borderId="12" xfId="0" applyFont="1" applyFill="1" applyBorder="1" applyAlignment="1" applyProtection="1">
      <alignment horizontal="left"/>
    </xf>
    <xf numFmtId="0" fontId="9" fillId="41" borderId="4" xfId="0" applyFont="1" applyFill="1" applyBorder="1" applyAlignment="1" applyProtection="1">
      <alignment horizontal="left"/>
    </xf>
    <xf numFmtId="0" fontId="28" fillId="40" borderId="11" xfId="0" applyFont="1" applyFill="1" applyBorder="1" applyAlignment="1" applyProtection="1">
      <alignment horizontal="left"/>
    </xf>
    <xf numFmtId="0" fontId="28" fillId="40" borderId="1" xfId="0" applyFont="1" applyFill="1" applyBorder="1" applyAlignment="1" applyProtection="1">
      <alignment horizontal="left"/>
    </xf>
    <xf numFmtId="0" fontId="9" fillId="40" borderId="9" xfId="0" applyFont="1" applyFill="1" applyBorder="1"/>
    <xf numFmtId="0" fontId="9" fillId="40" borderId="17" xfId="0" applyFont="1" applyFill="1" applyBorder="1"/>
    <xf numFmtId="0" fontId="9" fillId="40" borderId="11" xfId="0" applyFont="1" applyFill="1" applyBorder="1"/>
    <xf numFmtId="0" fontId="9" fillId="40" borderId="0" xfId="0" applyFont="1" applyFill="1" applyBorder="1"/>
    <xf numFmtId="0" fontId="9" fillId="40" borderId="13" xfId="0" applyFont="1" applyFill="1" applyBorder="1"/>
    <xf numFmtId="0" fontId="28" fillId="40" borderId="3" xfId="0" applyFont="1" applyFill="1" applyBorder="1" applyAlignment="1">
      <alignment horizontal="left"/>
    </xf>
    <xf numFmtId="0" fontId="28" fillId="40" borderId="14" xfId="0" applyFont="1" applyFill="1" applyBorder="1" applyAlignment="1">
      <alignment horizontal="center"/>
    </xf>
    <xf numFmtId="0" fontId="28" fillId="40" borderId="15" xfId="0" applyFont="1" applyFill="1" applyBorder="1" applyAlignment="1">
      <alignment horizontal="right"/>
    </xf>
    <xf numFmtId="0" fontId="9" fillId="41" borderId="2" xfId="0" applyFont="1" applyFill="1" applyBorder="1" applyAlignment="1" applyProtection="1">
      <alignment horizontal="left"/>
    </xf>
    <xf numFmtId="2" fontId="9" fillId="41" borderId="11" xfId="0" applyNumberFormat="1" applyFont="1" applyFill="1" applyBorder="1" applyAlignment="1" applyProtection="1">
      <alignment horizontal="right"/>
    </xf>
    <xf numFmtId="2" fontId="9" fillId="41" borderId="0" xfId="0" applyNumberFormat="1" applyFont="1" applyFill="1" applyBorder="1" applyAlignment="1">
      <alignment horizontal="center"/>
    </xf>
    <xf numFmtId="2" fontId="9" fillId="41" borderId="13" xfId="0" applyNumberFormat="1" applyFont="1" applyFill="1" applyBorder="1" applyAlignment="1">
      <alignment horizontal="left"/>
    </xf>
    <xf numFmtId="0" fontId="9" fillId="41" borderId="12" xfId="0" applyFont="1" applyFill="1" applyBorder="1"/>
    <xf numFmtId="2" fontId="9" fillId="41" borderId="3" xfId="0" applyNumberFormat="1" applyFont="1" applyFill="1" applyBorder="1" applyAlignment="1" applyProtection="1">
      <alignment horizontal="right"/>
    </xf>
    <xf numFmtId="2" fontId="9" fillId="41" borderId="14" xfId="0" applyNumberFormat="1" applyFont="1" applyFill="1" applyBorder="1" applyAlignment="1">
      <alignment horizontal="center"/>
    </xf>
    <xf numFmtId="2" fontId="9" fillId="41" borderId="15" xfId="0" applyNumberFormat="1" applyFont="1" applyFill="1" applyBorder="1" applyAlignment="1">
      <alignment horizontal="left"/>
    </xf>
    <xf numFmtId="14" fontId="9" fillId="6" borderId="12" xfId="0" applyNumberFormat="1" applyFont="1" applyFill="1" applyBorder="1" applyAlignment="1">
      <alignment horizontal="center" vertical="center"/>
    </xf>
    <xf numFmtId="165" fontId="9" fillId="6" borderId="12" xfId="1" applyNumberFormat="1" applyFont="1" applyFill="1" applyBorder="1" applyAlignment="1">
      <alignment horizontal="center" vertical="center"/>
    </xf>
    <xf numFmtId="3" fontId="9" fillId="41" borderId="3" xfId="1" applyNumberFormat="1" applyFont="1" applyFill="1" applyBorder="1" applyAlignment="1">
      <alignment horizontal="center"/>
    </xf>
    <xf numFmtId="3" fontId="9" fillId="41" borderId="14" xfId="1" applyNumberFormat="1" applyFont="1" applyFill="1" applyBorder="1" applyAlignment="1">
      <alignment horizontal="center"/>
    </xf>
    <xf numFmtId="3" fontId="9" fillId="41" borderId="15" xfId="1" applyNumberFormat="1" applyFont="1" applyFill="1" applyBorder="1" applyAlignment="1">
      <alignment horizontal="center"/>
    </xf>
    <xf numFmtId="3" fontId="9" fillId="41" borderId="11" xfId="1" applyNumberFormat="1" applyFont="1" applyFill="1" applyBorder="1" applyAlignment="1">
      <alignment horizontal="center"/>
    </xf>
    <xf numFmtId="3" fontId="9" fillId="41" borderId="0" xfId="1" applyNumberFormat="1" applyFont="1" applyFill="1" applyBorder="1" applyAlignment="1">
      <alignment horizontal="center"/>
    </xf>
    <xf numFmtId="3" fontId="9" fillId="41" borderId="13" xfId="1" applyNumberFormat="1" applyFont="1" applyFill="1" applyBorder="1" applyAlignment="1">
      <alignment horizontal="center"/>
    </xf>
    <xf numFmtId="3" fontId="9" fillId="41" borderId="1" xfId="0" applyNumberFormat="1" applyFont="1" applyFill="1" applyBorder="1" applyAlignment="1">
      <alignment horizontal="center"/>
    </xf>
    <xf numFmtId="3" fontId="9" fillId="41" borderId="9" xfId="0" applyNumberFormat="1" applyFont="1" applyFill="1" applyBorder="1" applyAlignment="1">
      <alignment horizontal="center"/>
    </xf>
    <xf numFmtId="3" fontId="9" fillId="41" borderId="17" xfId="0" applyNumberFormat="1" applyFont="1" applyFill="1" applyBorder="1" applyAlignment="1">
      <alignment horizontal="center"/>
    </xf>
    <xf numFmtId="14" fontId="9" fillId="41" borderId="8" xfId="0" applyNumberFormat="1" applyFont="1" applyFill="1" applyBorder="1" applyAlignment="1">
      <alignment horizontal="center"/>
    </xf>
    <xf numFmtId="14" fontId="9" fillId="41" borderId="16" xfId="0" applyNumberFormat="1" applyFont="1" applyFill="1" applyBorder="1" applyAlignment="1">
      <alignment horizontal="center"/>
    </xf>
    <xf numFmtId="14" fontId="9" fillId="41" borderId="10" xfId="0" applyNumberFormat="1" applyFont="1" applyFill="1" applyBorder="1" applyAlignment="1">
      <alignment horizontal="center"/>
    </xf>
    <xf numFmtId="0" fontId="9" fillId="41" borderId="1" xfId="0" applyFont="1" applyFill="1" applyBorder="1" applyAlignment="1">
      <alignment horizontal="center"/>
    </xf>
    <xf numFmtId="0" fontId="9" fillId="41" borderId="9" xfId="0" applyFont="1" applyFill="1" applyBorder="1" applyAlignment="1">
      <alignment horizontal="center"/>
    </xf>
    <xf numFmtId="0" fontId="9" fillId="41" borderId="17" xfId="0" applyFont="1" applyFill="1" applyBorder="1" applyAlignment="1">
      <alignment horizontal="center"/>
    </xf>
    <xf numFmtId="3" fontId="9" fillId="41" borderId="3" xfId="0" applyNumberFormat="1" applyFont="1" applyFill="1" applyBorder="1" applyAlignment="1">
      <alignment horizontal="center"/>
    </xf>
    <xf numFmtId="3" fontId="9" fillId="41" borderId="14" xfId="0" applyNumberFormat="1" applyFont="1" applyFill="1" applyBorder="1" applyAlignment="1">
      <alignment horizontal="center"/>
    </xf>
    <xf numFmtId="3" fontId="9" fillId="41" borderId="15" xfId="0" applyNumberFormat="1" applyFont="1" applyFill="1" applyBorder="1" applyAlignment="1">
      <alignment horizontal="center"/>
    </xf>
    <xf numFmtId="0" fontId="9" fillId="41" borderId="8" xfId="0" applyFont="1" applyFill="1" applyBorder="1" applyAlignment="1">
      <alignment horizontal="center"/>
    </xf>
    <xf numFmtId="0" fontId="9" fillId="41" borderId="16" xfId="0" applyFont="1" applyFill="1" applyBorder="1" applyAlignment="1">
      <alignment horizontal="center"/>
    </xf>
    <xf numFmtId="0" fontId="9" fillId="41" borderId="10" xfId="0" applyFont="1" applyFill="1" applyBorder="1" applyAlignment="1">
      <alignment horizontal="center"/>
    </xf>
    <xf numFmtId="2" fontId="9" fillId="41" borderId="8" xfId="0" applyNumberFormat="1" applyFont="1" applyFill="1" applyBorder="1" applyAlignment="1">
      <alignment horizontal="center"/>
    </xf>
    <xf numFmtId="2" fontId="9" fillId="41" borderId="16" xfId="0" applyNumberFormat="1" applyFont="1" applyFill="1" applyBorder="1" applyAlignment="1">
      <alignment horizontal="center"/>
    </xf>
    <xf numFmtId="2" fontId="9" fillId="41" borderId="10" xfId="0" applyNumberFormat="1" applyFont="1" applyFill="1" applyBorder="1" applyAlignment="1">
      <alignment horizontal="center"/>
    </xf>
    <xf numFmtId="14" fontId="28" fillId="40" borderId="8" xfId="0" applyNumberFormat="1" applyFont="1" applyFill="1" applyBorder="1" applyAlignment="1">
      <alignment horizontal="center" wrapText="1"/>
    </xf>
    <xf numFmtId="14" fontId="28" fillId="40" borderId="16" xfId="0" applyNumberFormat="1" applyFont="1" applyFill="1" applyBorder="1" applyAlignment="1">
      <alignment horizontal="center"/>
    </xf>
    <xf numFmtId="14" fontId="28" fillId="40" borderId="10" xfId="0" applyNumberFormat="1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8" fillId="40" borderId="8" xfId="0" applyFont="1" applyFill="1" applyBorder="1" applyAlignment="1">
      <alignment horizontal="center"/>
    </xf>
    <xf numFmtId="0" fontId="28" fillId="40" borderId="16" xfId="0" applyFont="1" applyFill="1" applyBorder="1" applyAlignment="1">
      <alignment horizontal="center"/>
    </xf>
    <xf numFmtId="0" fontId="28" fillId="40" borderId="10" xfId="0" applyFont="1" applyFill="1" applyBorder="1" applyAlignment="1">
      <alignment horizontal="center"/>
    </xf>
    <xf numFmtId="0" fontId="24" fillId="0" borderId="0" xfId="0" applyFont="1" applyAlignment="1">
      <alignment horizontal="left" vertical="top" wrapText="1"/>
    </xf>
    <xf numFmtId="0" fontId="25" fillId="5" borderId="0" xfId="0" applyFont="1" applyFill="1" applyAlignment="1">
      <alignment horizontal="center"/>
    </xf>
    <xf numFmtId="0" fontId="19" fillId="2" borderId="9" xfId="0" applyFont="1" applyFill="1" applyBorder="1" applyAlignment="1">
      <alignment horizontal="justify" vertical="center" wrapText="1"/>
    </xf>
    <xf numFmtId="0" fontId="28" fillId="8" borderId="2" xfId="0" applyFont="1" applyFill="1" applyBorder="1" applyAlignment="1">
      <alignment horizontal="center" vertical="center" wrapText="1"/>
    </xf>
    <xf numFmtId="0" fontId="28" fillId="8" borderId="12" xfId="0" applyFont="1" applyFill="1" applyBorder="1" applyAlignment="1">
      <alignment horizontal="center" vertical="center" wrapText="1"/>
    </xf>
    <xf numFmtId="0" fontId="28" fillId="8" borderId="4" xfId="0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 vertical="center" wrapText="1"/>
    </xf>
    <xf numFmtId="0" fontId="28" fillId="8" borderId="17" xfId="0" applyFont="1" applyFill="1" applyBorder="1" applyAlignment="1">
      <alignment horizontal="center" vertical="center" wrapText="1"/>
    </xf>
    <xf numFmtId="0" fontId="28" fillId="8" borderId="3" xfId="0" applyFont="1" applyFill="1" applyBorder="1" applyAlignment="1">
      <alignment horizontal="center" vertical="center" wrapText="1"/>
    </xf>
    <xf numFmtId="0" fontId="28" fillId="8" borderId="15" xfId="0" applyFont="1" applyFill="1" applyBorder="1" applyAlignment="1">
      <alignment horizontal="center" vertical="center" wrapText="1"/>
    </xf>
    <xf numFmtId="0" fontId="25" fillId="5" borderId="0" xfId="0" applyFont="1" applyFill="1" applyAlignment="1">
      <alignment horizontal="center" vertical="center" wrapText="1"/>
    </xf>
    <xf numFmtId="0" fontId="28" fillId="6" borderId="8" xfId="0" applyFont="1" applyFill="1" applyBorder="1" applyAlignment="1">
      <alignment horizontal="left" vertical="center"/>
    </xf>
    <xf numFmtId="0" fontId="28" fillId="6" borderId="16" xfId="0" applyFont="1" applyFill="1" applyBorder="1" applyAlignment="1">
      <alignment horizontal="left" vertical="center"/>
    </xf>
    <xf numFmtId="0" fontId="24" fillId="5" borderId="0" xfId="0" applyFont="1" applyFill="1" applyAlignment="1">
      <alignment horizontal="justify" vertical="top" wrapText="1"/>
    </xf>
    <xf numFmtId="0" fontId="24" fillId="5" borderId="0" xfId="0" applyFont="1" applyFill="1" applyAlignment="1">
      <alignment horizontal="justify" vertical="top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left" vertical="top" wrapText="1"/>
    </xf>
    <xf numFmtId="0" fontId="9" fillId="6" borderId="4" xfId="0" applyFont="1" applyFill="1" applyBorder="1" applyAlignment="1">
      <alignment horizontal="left" vertical="top" wrapText="1"/>
    </xf>
    <xf numFmtId="0" fontId="24" fillId="2" borderId="9" xfId="0" applyFont="1" applyFill="1" applyBorder="1" applyAlignment="1">
      <alignment horizontal="justify" vertical="center" wrapText="1"/>
    </xf>
    <xf numFmtId="0" fontId="24" fillId="0" borderId="9" xfId="0" applyFont="1" applyBorder="1" applyAlignment="1"/>
    <xf numFmtId="0" fontId="21" fillId="0" borderId="0" xfId="0" applyFont="1" applyAlignment="1" applyProtection="1">
      <alignment horizontal="center" wrapText="1"/>
    </xf>
    <xf numFmtId="0" fontId="21" fillId="0" borderId="0" xfId="0" applyFont="1" applyFill="1" applyAlignment="1" applyProtection="1">
      <alignment horizontal="center"/>
    </xf>
    <xf numFmtId="0" fontId="32" fillId="4" borderId="2" xfId="0" applyFont="1" applyFill="1" applyBorder="1" applyAlignment="1" applyProtection="1">
      <alignment horizontal="center" vertical="top" wrapText="1"/>
    </xf>
    <xf numFmtId="0" fontId="32" fillId="4" borderId="12" xfId="0" applyFont="1" applyFill="1" applyBorder="1" applyAlignment="1" applyProtection="1">
      <alignment horizontal="center" vertical="top" wrapText="1"/>
    </xf>
    <xf numFmtId="0" fontId="32" fillId="4" borderId="8" xfId="0" applyFont="1" applyFill="1" applyBorder="1" applyAlignment="1" applyProtection="1">
      <alignment horizontal="center" vertical="top" wrapText="1"/>
    </xf>
    <xf numFmtId="0" fontId="32" fillId="4" borderId="10" xfId="0" applyFont="1" applyFill="1" applyBorder="1" applyAlignment="1" applyProtection="1">
      <alignment horizontal="center" vertical="top"/>
    </xf>
    <xf numFmtId="0" fontId="23" fillId="4" borderId="2" xfId="0" applyFont="1" applyFill="1" applyBorder="1" applyAlignment="1" applyProtection="1">
      <alignment horizontal="center" vertical="top" wrapText="1"/>
    </xf>
    <xf numFmtId="0" fontId="23" fillId="4" borderId="12" xfId="0" applyFont="1" applyFill="1" applyBorder="1" applyAlignment="1" applyProtection="1">
      <alignment horizontal="center" vertical="top" wrapText="1"/>
    </xf>
    <xf numFmtId="39" fontId="32" fillId="4" borderId="2" xfId="0" applyNumberFormat="1" applyFont="1" applyFill="1" applyBorder="1" applyAlignment="1" applyProtection="1">
      <alignment horizontal="center" vertical="top" wrapText="1"/>
    </xf>
    <xf numFmtId="39" fontId="32" fillId="4" borderId="12" xfId="0" applyNumberFormat="1" applyFont="1" applyFill="1" applyBorder="1" applyAlignment="1" applyProtection="1">
      <alignment horizontal="center" vertical="top" wrapText="1"/>
    </xf>
    <xf numFmtId="4" fontId="32" fillId="4" borderId="2" xfId="0" applyNumberFormat="1" applyFont="1" applyFill="1" applyBorder="1" applyAlignment="1" applyProtection="1">
      <alignment horizontal="center" vertical="top" wrapText="1"/>
    </xf>
    <xf numFmtId="4" fontId="32" fillId="4" borderId="12" xfId="0" applyNumberFormat="1" applyFont="1" applyFill="1" applyBorder="1" applyAlignment="1" applyProtection="1">
      <alignment horizontal="center" vertical="top" wrapText="1"/>
    </xf>
    <xf numFmtId="0" fontId="32" fillId="4" borderId="4" xfId="0" applyFont="1" applyFill="1" applyBorder="1" applyAlignment="1" applyProtection="1">
      <alignment horizontal="center" vertical="top" wrapText="1"/>
    </xf>
    <xf numFmtId="39" fontId="32" fillId="4" borderId="4" xfId="0" applyNumberFormat="1" applyFont="1" applyFill="1" applyBorder="1" applyAlignment="1" applyProtection="1">
      <alignment horizontal="center" vertical="top" wrapText="1"/>
    </xf>
    <xf numFmtId="4" fontId="32" fillId="4" borderId="4" xfId="0" applyNumberFormat="1" applyFont="1" applyFill="1" applyBorder="1" applyAlignment="1" applyProtection="1">
      <alignment horizontal="center" vertical="top" wrapText="1"/>
    </xf>
    <xf numFmtId="0" fontId="23" fillId="4" borderId="4" xfId="0" applyFont="1" applyFill="1" applyBorder="1" applyAlignment="1" applyProtection="1">
      <alignment horizontal="center" vertical="top" wrapText="1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20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8" fillId="0" borderId="0" xfId="0" applyFont="1" applyAlignment="1">
      <alignment horizontal="left" vertical="top"/>
    </xf>
    <xf numFmtId="0" fontId="1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top"/>
    </xf>
    <xf numFmtId="0" fontId="25" fillId="0" borderId="0" xfId="0" applyFont="1" applyAlignment="1">
      <alignment horizontal="center" wrapText="1"/>
    </xf>
    <xf numFmtId="49" fontId="9" fillId="0" borderId="24" xfId="0" applyNumberFormat="1" applyFont="1" applyBorder="1" applyAlignment="1">
      <alignment horizontal="left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16" fillId="8" borderId="21" xfId="0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49" fontId="16" fillId="8" borderId="37" xfId="0" applyNumberFormat="1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vertical="center" wrapText="1"/>
    </xf>
    <xf numFmtId="0" fontId="9" fillId="8" borderId="38" xfId="0" applyFont="1" applyFill="1" applyBorder="1" applyAlignment="1">
      <alignment vertical="center" wrapText="1"/>
    </xf>
    <xf numFmtId="49" fontId="16" fillId="8" borderId="39" xfId="0" applyNumberFormat="1" applyFont="1" applyFill="1" applyBorder="1" applyAlignment="1">
      <alignment horizontal="center" vertical="center"/>
    </xf>
    <xf numFmtId="49" fontId="16" fillId="8" borderId="25" xfId="0" applyNumberFormat="1" applyFont="1" applyFill="1" applyBorder="1" applyAlignment="1">
      <alignment horizontal="center" vertical="center"/>
    </xf>
    <xf numFmtId="49" fontId="16" fillId="8" borderId="40" xfId="0" applyNumberFormat="1" applyFont="1" applyFill="1" applyBorder="1" applyAlignment="1">
      <alignment horizontal="center" vertical="center"/>
    </xf>
  </cellXfs>
  <cellStyles count="55">
    <cellStyle name="20% - Accent1" xfId="22" builtinId="30" customBuiltin="1"/>
    <cellStyle name="20% - Accent2" xfId="26" builtinId="34" customBuiltin="1"/>
    <cellStyle name="20% - Accent3" xfId="30" builtinId="38" customBuiltin="1"/>
    <cellStyle name="20% - Accent4" xfId="34" builtinId="42" customBuiltin="1"/>
    <cellStyle name="20% - Accent5" xfId="38" builtinId="46" customBuiltin="1"/>
    <cellStyle name="20% - Accent6" xfId="42" builtinId="50" customBuiltin="1"/>
    <cellStyle name="40% - Accent1" xfId="23" builtinId="31" customBuiltin="1"/>
    <cellStyle name="40% - Accent2" xfId="27" builtinId="35" customBuiltin="1"/>
    <cellStyle name="40% - Accent3" xfId="31" builtinId="39" customBuiltin="1"/>
    <cellStyle name="40% - Accent4" xfId="35" builtinId="43" customBuiltin="1"/>
    <cellStyle name="40% - Accent5" xfId="39" builtinId="47" customBuiltin="1"/>
    <cellStyle name="40% - Accent6" xfId="43" builtinId="51" customBuiltin="1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enter" xfId="50" xr:uid="{00000000-0005-0000-0000-00001A000000}"/>
    <cellStyle name="Centered" xfId="53" xr:uid="{00000000-0005-0000-0000-00001B000000}"/>
    <cellStyle name="Check Cell" xfId="17" builtinId="23" customBuiltin="1"/>
    <cellStyle name="Comma" xfId="1" builtinId="3"/>
    <cellStyle name="Explanatory Text" xfId="19" builtinId="53" customBuiltin="1"/>
    <cellStyle name="FormatedNumber" xfId="54" xr:uid="{00000000-0005-0000-0000-00001F000000}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HeadingBold" xfId="47" xr:uid="{00000000-0005-0000-0000-000025000000}"/>
    <cellStyle name="HeadingSmallBold" xfId="49" xr:uid="{00000000-0005-0000-0000-000026000000}"/>
    <cellStyle name="Input" xfId="13" builtinId="20" customBuiltin="1"/>
    <cellStyle name="left" xfId="52" xr:uid="{00000000-0005-0000-0000-000028000000}"/>
    <cellStyle name="Linked Cell" xfId="16" builtinId="24" customBuiltin="1"/>
    <cellStyle name="Neutral" xfId="12" builtinId="28" customBuiltin="1"/>
    <cellStyle name="Normal" xfId="0" builtinId="0"/>
    <cellStyle name="Normal 2" xfId="4" xr:uid="{00000000-0005-0000-0000-00002C000000}"/>
    <cellStyle name="Normal 3" xfId="45" xr:uid="{00000000-0005-0000-0000-00002D000000}"/>
    <cellStyle name="Normal 5" xfId="3" xr:uid="{00000000-0005-0000-0000-00002E000000}"/>
    <cellStyle name="Note 2" xfId="46" xr:uid="{00000000-0005-0000-0000-00002F000000}"/>
    <cellStyle name="Output" xfId="14" builtinId="21" customBuiltin="1"/>
    <cellStyle name="Percent" xfId="2" builtinId="5"/>
    <cellStyle name="right" xfId="51" xr:uid="{00000000-0005-0000-0000-000032000000}"/>
    <cellStyle name="TextBold" xfId="48" xr:uid="{00000000-0005-0000-0000-000033000000}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bg-BG" sz="1100">
                <a:latin typeface="Times New Roman" panose="02020603050405020304" pitchFamily="18" charset="0"/>
                <a:cs typeface="Times New Roman" panose="02020603050405020304" pitchFamily="18" charset="0"/>
              </a:rPr>
              <a:t>Към</a:t>
            </a:r>
            <a:r>
              <a:rPr lang="en-US" sz="1100">
                <a:latin typeface="Times New Roman" panose="02020603050405020304" pitchFamily="18" charset="0"/>
                <a:cs typeface="Times New Roman" panose="02020603050405020304" pitchFamily="18" charset="0"/>
              </a:rPr>
              <a:t> 30 </a:t>
            </a:r>
            <a:r>
              <a:rPr lang="bg-BG" sz="1100">
                <a:latin typeface="Times New Roman" panose="02020603050405020304" pitchFamily="18" charset="0"/>
                <a:cs typeface="Times New Roman" panose="02020603050405020304" pitchFamily="18" charset="0"/>
              </a:rPr>
              <a:t>септември</a:t>
            </a:r>
            <a:r>
              <a:rPr lang="en-US" sz="1100">
                <a:latin typeface="Times New Roman" panose="02020603050405020304" pitchFamily="18" charset="0"/>
                <a:cs typeface="Times New Roman" panose="02020603050405020304" pitchFamily="18" charset="0"/>
              </a:rPr>
              <a:t> 2024</a:t>
            </a:r>
            <a:r>
              <a:rPr lang="bg-BG" sz="1100">
                <a:latin typeface="Times New Roman" panose="02020603050405020304" pitchFamily="18" charset="0"/>
                <a:cs typeface="Times New Roman" panose="02020603050405020304" pitchFamily="18" charset="0"/>
              </a:rPr>
              <a:t> г.</a:t>
            </a:r>
            <a:endParaRPr lang="en-US" sz="11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32893744531933511"/>
          <c:y val="0.902777777777777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bg-BG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448923411283865"/>
          <c:y val="0.17895274024744365"/>
          <c:w val="0.76525660194001255"/>
          <c:h val="0.62920026522362194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explosion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793-40BB-8FCB-67E02756F74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793-40BB-8FCB-67E02756F74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793-40BB-8FCB-67E02756F74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8793-40BB-8FCB-67E02756F749}"/>
              </c:ext>
            </c:extLst>
          </c:dPt>
          <c:dLbls>
            <c:dLbl>
              <c:idx val="0"/>
              <c:layout>
                <c:manualLayout>
                  <c:x val="-2.0263125548373815E-3"/>
                  <c:y val="7.468820578012781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fld id="{E8CC9387-437B-4CBA-9722-A83B7A449637}" type="CATEGORYNAME">
                      <a:rPr lang="bg-BG"/>
                      <a:pPr>
                        <a:defRPr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 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CB8DD12F-B89C-41FC-98AA-14EA9160F1D8}" type="VALUE">
                      <a:rPr lang="bg-BG" baseline="0"/>
                      <a:pPr>
                        <a:defRPr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 лв.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/>
                      <a:t>72.3%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/>
                      <a:t> </a:t>
                    </a:r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bg-BG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126950075182085"/>
                      <c:h val="0.17995229951350561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8793-40BB-8FCB-67E02756F749}"/>
                </c:ext>
              </c:extLst>
            </c:dLbl>
            <c:dLbl>
              <c:idx val="1"/>
              <c:layout>
                <c:manualLayout>
                  <c:x val="-2.9755906292438194E-2"/>
                  <c:y val="0.176015468611961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fld id="{EBFF7539-D07E-41C5-8E27-1B79B042E4D5}" type="CATEGORYNAME">
                      <a:rPr lang="bg-BG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</a:t>
                    </a:r>
                    <a:fld id="{78F82023-7FBE-4477-B143-7514D7DD4878}" type="VALUE"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млн. лв.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6.4%</a:t>
                    </a:r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bg-BG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981085770546152"/>
                      <c:h val="0.4243327911773681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793-40BB-8FCB-67E02756F749}"/>
                </c:ext>
              </c:extLst>
            </c:dLbl>
            <c:dLbl>
              <c:idx val="2"/>
              <c:layout>
                <c:manualLayout>
                  <c:x val="-4.0527908423371841E-3"/>
                  <c:y val="1.4544521207195259E-3"/>
                </c:manualLayout>
              </c:layout>
              <c:tx>
                <c:rich>
                  <a:bodyPr/>
                  <a:lstStyle/>
                  <a:p>
                    <a:fld id="{0553F716-0842-41B4-B483-B9C5F0743560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 </a:t>
                    </a:r>
                  </a:p>
                  <a:p>
                    <a:fld id="{A62253A3-C0F1-47D7-9B2F-9E67072E016B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</a:t>
                    </a:r>
                  </a:p>
                  <a:p>
                    <a:r>
                      <a:rPr lang="bg-BG" baseline="0"/>
                      <a:t>12.9%</a:t>
                    </a:r>
                  </a:p>
                  <a:p>
                    <a:endParaRPr lang="bg-BG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097936683665955"/>
                      <c:h val="0.221616568704034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793-40BB-8FCB-67E02756F749}"/>
                </c:ext>
              </c:extLst>
            </c:dLbl>
            <c:dLbl>
              <c:idx val="3"/>
              <c:layout>
                <c:manualLayout>
                  <c:x val="0.2538482249974946"/>
                  <c:y val="1.8437167098286596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fld id="{779DF59E-28E6-4A0C-B060-33AC1080F505}" type="CATEGORYNAME">
                      <a:rPr lang="bg-BG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67CC45B0-AE23-4D13-ADB8-1B6467FF7201}" type="VALUE"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млн. лв.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8.4%</a:t>
                    </a:r>
                  </a:p>
                  <a:p>
                    <a:pPr>
                      <a:defRPr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endParaRPr lang="bg-BG"/>
                  </a:p>
                </c:rich>
              </c:tx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bg-BG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75063034667155"/>
                      <c:h val="0.18729806598235921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8793-40BB-8FCB-67E02756F749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'[1]SEC-5'!$A$2:$A$5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инвеститори</c:v>
                </c:pt>
              </c:strCache>
            </c:strRef>
          </c:cat>
          <c:val>
            <c:numRef>
              <c:f>'[1]SEC-5'!$B$2:$B$5</c:f>
              <c:numCache>
                <c:formatCode>General</c:formatCode>
                <c:ptCount val="4"/>
                <c:pt idx="0">
                  <c:v>8625.5</c:v>
                </c:pt>
                <c:pt idx="1">
                  <c:v>770.2</c:v>
                </c:pt>
                <c:pt idx="2">
                  <c:v>1543.2</c:v>
                </c:pt>
                <c:pt idx="3">
                  <c:v>996.5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793-40BB-8FCB-67E02756F74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dPt>
                  <c:idx val="0"/>
                  <c:bubble3D val="0"/>
                  <c:spPr>
                    <a:solidFill>
                      <a:schemeClr val="accent1"/>
                    </a:solidFill>
                    <a:ln w="25400">
                      <a:solidFill>
                        <a:schemeClr val="lt1"/>
                      </a:solidFill>
                    </a:ln>
                    <a:effectLst/>
                    <a:sp3d contourW="25400">
                      <a:contourClr>
                        <a:schemeClr val="lt1"/>
                      </a:contourClr>
                    </a:sp3d>
                  </c:spPr>
                  <c:extLst>
                    <c:ext xmlns:c16="http://schemas.microsoft.com/office/drawing/2014/chart" uri="{C3380CC4-5D6E-409C-BE32-E72D297353CC}">
                      <c16:uniqueId val="{0000000A-8793-40BB-8FCB-67E02756F749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25400">
                      <a:solidFill>
                        <a:schemeClr val="lt1"/>
                      </a:solidFill>
                    </a:ln>
                    <a:effectLst/>
                    <a:sp3d contourW="25400">
                      <a:contourClr>
                        <a:schemeClr val="lt1"/>
                      </a:contourClr>
                    </a:sp3d>
                  </c:spPr>
                  <c:extLst>
                    <c:ext xmlns:c16="http://schemas.microsoft.com/office/drawing/2014/chart" uri="{C3380CC4-5D6E-409C-BE32-E72D297353CC}">
                      <c16:uniqueId val="{0000000C-8793-40BB-8FCB-67E02756F749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25400">
                      <a:solidFill>
                        <a:schemeClr val="lt1"/>
                      </a:solidFill>
                    </a:ln>
                    <a:effectLst/>
                    <a:sp3d contourW="25400">
                      <a:contourClr>
                        <a:schemeClr val="lt1"/>
                      </a:contourClr>
                    </a:sp3d>
                  </c:spPr>
                  <c:extLst>
                    <c:ext xmlns:c16="http://schemas.microsoft.com/office/drawing/2014/chart" uri="{C3380CC4-5D6E-409C-BE32-E72D297353CC}">
                      <c16:uniqueId val="{0000000E-8793-40BB-8FCB-67E02756F749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25400">
                      <a:solidFill>
                        <a:schemeClr val="lt1"/>
                      </a:solidFill>
                    </a:ln>
                    <a:effectLst/>
                    <a:sp3d contourW="25400">
                      <a:contourClr>
                        <a:schemeClr val="lt1"/>
                      </a:contourClr>
                    </a:sp3d>
                  </c:spPr>
                  <c:extLst>
                    <c:ext xmlns:c16="http://schemas.microsoft.com/office/drawing/2014/chart" uri="{C3380CC4-5D6E-409C-BE32-E72D297353CC}">
                      <c16:uniqueId val="{00000010-8793-40BB-8FCB-67E02756F749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bg-BG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'[1]SEC-5'!$A$2:$A$5</c15:sqref>
                        </c15:formulaRef>
                      </c:ext>
                    </c:extLst>
                    <c:strCache>
                      <c:ptCount val="4"/>
                      <c:pt idx="0">
                        <c:v>Банки</c:v>
                      </c:pt>
                      <c:pt idx="1">
                        <c:v>Небанкови финансови институции, фирми и граждани</c:v>
                      </c:pt>
                      <c:pt idx="2">
                        <c:v>Застрахователни дружества и пенсионни фондове</c:v>
                      </c:pt>
                      <c:pt idx="3">
                        <c:v>Чуждестранни инвеститори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'[1]SEC-5'!$C$2:$C$5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0.72268210533371302</c:v>
                      </c:pt>
                      <c:pt idx="1">
                        <c:v>6.4000000000000001E-2</c:v>
                      </c:pt>
                      <c:pt idx="2">
                        <c:v>0.12929604370192871</c:v>
                      </c:pt>
                      <c:pt idx="3">
                        <c:v>8.4000000000000005E-2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1-8793-40BB-8FCB-67E02756F749}"/>
                  </c:ext>
                </c:extLst>
              </c15:ser>
            </c15:filteredPieSeries>
          </c:ext>
        </c:extLst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12700" cap="flat" cmpd="sng" algn="ctr">
      <a:solidFill>
        <a:schemeClr val="bg2">
          <a:lumMod val="25000"/>
        </a:schemeClr>
      </a:solidFill>
      <a:round/>
    </a:ln>
    <a:effectLst/>
  </c:spPr>
  <c:txPr>
    <a:bodyPr/>
    <a:lstStyle/>
    <a:p>
      <a:pPr>
        <a:defRPr/>
      </a:pPr>
      <a:endParaRPr lang="bg-BG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image" Target="../media/image12.emf"/><Relationship Id="rId7" Type="http://schemas.openxmlformats.org/officeDocument/2006/relationships/image" Target="../media/image16.png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6" Type="http://schemas.openxmlformats.org/officeDocument/2006/relationships/image" Target="../media/image15.emf"/><Relationship Id="rId5" Type="http://schemas.openxmlformats.org/officeDocument/2006/relationships/image" Target="../media/image14.png"/><Relationship Id="rId10" Type="http://schemas.openxmlformats.org/officeDocument/2006/relationships/image" Target="../media/image19.png"/><Relationship Id="rId4" Type="http://schemas.openxmlformats.org/officeDocument/2006/relationships/image" Target="../media/image13.emf"/><Relationship Id="rId9" Type="http://schemas.openxmlformats.org/officeDocument/2006/relationships/image" Target="../media/image18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png"/><Relationship Id="rId7" Type="http://schemas.openxmlformats.org/officeDocument/2006/relationships/image" Target="../media/image27.png"/><Relationship Id="rId2" Type="http://schemas.openxmlformats.org/officeDocument/2006/relationships/image" Target="../media/image22.png"/><Relationship Id="rId1" Type="http://schemas.openxmlformats.org/officeDocument/2006/relationships/image" Target="../media/image21.emf"/><Relationship Id="rId6" Type="http://schemas.openxmlformats.org/officeDocument/2006/relationships/image" Target="../media/image26.png"/><Relationship Id="rId5" Type="http://schemas.openxmlformats.org/officeDocument/2006/relationships/image" Target="../media/image25.png"/><Relationship Id="rId4" Type="http://schemas.openxmlformats.org/officeDocument/2006/relationships/image" Target="../media/image2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7</xdr:col>
      <xdr:colOff>664878</xdr:colOff>
      <xdr:row>17</xdr:row>
      <xdr:rowOff>110015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38125"/>
          <a:ext cx="4779678" cy="33104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4</xdr:row>
      <xdr:rowOff>0</xdr:rowOff>
    </xdr:from>
    <xdr:to>
      <xdr:col>3</xdr:col>
      <xdr:colOff>990600</xdr:colOff>
      <xdr:row>23</xdr:row>
      <xdr:rowOff>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4" y="800100"/>
          <a:ext cx="5133976" cy="380047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1</xdr:rowOff>
    </xdr:from>
    <xdr:to>
      <xdr:col>9</xdr:col>
      <xdr:colOff>57150</xdr:colOff>
      <xdr:row>23</xdr:row>
      <xdr:rowOff>9526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800101"/>
          <a:ext cx="4972050" cy="381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15</xdr:col>
      <xdr:colOff>573827</xdr:colOff>
      <xdr:row>23</xdr:row>
      <xdr:rowOff>25530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819650"/>
          <a:ext cx="9260627" cy="44260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206167</xdr:colOff>
      <xdr:row>24</xdr:row>
      <xdr:rowOff>37723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4772025"/>
          <a:ext cx="9321592" cy="44382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</xdr:row>
      <xdr:rowOff>104775</xdr:rowOff>
    </xdr:from>
    <xdr:to>
      <xdr:col>6</xdr:col>
      <xdr:colOff>610222</xdr:colOff>
      <xdr:row>18</xdr:row>
      <xdr:rowOff>3935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666750</xdr:colOff>
      <xdr:row>1</xdr:row>
      <xdr:rowOff>104775</xdr:rowOff>
    </xdr:from>
    <xdr:to>
      <xdr:col>13</xdr:col>
      <xdr:colOff>450739</xdr:colOff>
      <xdr:row>18</xdr:row>
      <xdr:rowOff>14765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81550" y="304800"/>
          <a:ext cx="4584589" cy="33104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357063</xdr:colOff>
      <xdr:row>23</xdr:row>
      <xdr:rowOff>170686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04825"/>
          <a:ext cx="5157663" cy="437121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390525</xdr:rowOff>
    </xdr:from>
    <xdr:to>
      <xdr:col>6</xdr:col>
      <xdr:colOff>638584</xdr:colOff>
      <xdr:row>17</xdr:row>
      <xdr:rowOff>62390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390525"/>
          <a:ext cx="4724809" cy="331041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57150</xdr:rowOff>
    </xdr:from>
    <xdr:to>
      <xdr:col>4</xdr:col>
      <xdr:colOff>1072291</xdr:colOff>
      <xdr:row>15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638175"/>
          <a:ext cx="4920391" cy="282892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19050</xdr:rowOff>
    </xdr:from>
    <xdr:to>
      <xdr:col>1</xdr:col>
      <xdr:colOff>2495550</xdr:colOff>
      <xdr:row>24</xdr:row>
      <xdr:rowOff>28575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9600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41</xdr:row>
      <xdr:rowOff>114300</xdr:rowOff>
    </xdr:from>
    <xdr:to>
      <xdr:col>1</xdr:col>
      <xdr:colOff>2228850</xdr:colOff>
      <xdr:row>44</xdr:row>
      <xdr:rowOff>104775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19075" y="8315325"/>
          <a:ext cx="4229100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21</xdr:row>
      <xdr:rowOff>104776</xdr:rowOff>
    </xdr:from>
    <xdr:to>
      <xdr:col>4</xdr:col>
      <xdr:colOff>495300</xdr:colOff>
      <xdr:row>24</xdr:row>
      <xdr:rowOff>85725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000625" y="4305301"/>
          <a:ext cx="4467225" cy="5810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2238375</xdr:colOff>
      <xdr:row>5</xdr:row>
      <xdr:rowOff>171450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D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4457700" cy="1171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76199</xdr:colOff>
      <xdr:row>3</xdr:row>
      <xdr:rowOff>171450</xdr:rowOff>
    </xdr:from>
    <xdr:to>
      <xdr:col>1</xdr:col>
      <xdr:colOff>2466975</xdr:colOff>
      <xdr:row>21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199" y="771525"/>
          <a:ext cx="4610101" cy="34290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2524125</xdr:colOff>
          <xdr:row>0</xdr:row>
          <xdr:rowOff>0</xdr:rowOff>
        </xdr:from>
        <xdr:to>
          <xdr:col>4</xdr:col>
          <xdr:colOff>619125</xdr:colOff>
          <xdr:row>3</xdr:row>
          <xdr:rowOff>133350</xdr:rowOff>
        </xdr:to>
        <xdr:pic>
          <xdr:nvPicPr>
            <xdr:cNvPr id="30" name="Picture 29">
              <a:extLst>
                <a:ext uri="{FF2B5EF4-FFF2-40B4-BE49-F238E27FC236}">
                  <a16:creationId xmlns:a16="http://schemas.microsoft.com/office/drawing/2014/main" id="{00000000-0008-0000-0D00-00001E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[2]SEC-9'!$J$123" spid="_x0000_s10327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4743450" y="0"/>
              <a:ext cx="4848225" cy="7334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1</xdr:col>
      <xdr:colOff>2466976</xdr:colOff>
      <xdr:row>3</xdr:row>
      <xdr:rowOff>152400</xdr:rowOff>
    </xdr:from>
    <xdr:to>
      <xdr:col>4</xdr:col>
      <xdr:colOff>608103</xdr:colOff>
      <xdr:row>21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686301" y="752475"/>
          <a:ext cx="4894352" cy="3448050"/>
        </a:xfrm>
        <a:prstGeom prst="rect">
          <a:avLst/>
        </a:prstGeom>
      </xdr:spPr>
    </xdr:pic>
    <xdr:clientData/>
  </xdr:twoCellAnchor>
  <xdr:twoCellAnchor editAs="oneCell">
    <xdr:from>
      <xdr:col>1</xdr:col>
      <xdr:colOff>2390775</xdr:colOff>
      <xdr:row>24</xdr:row>
      <xdr:rowOff>57150</xdr:rowOff>
    </xdr:from>
    <xdr:to>
      <xdr:col>4</xdr:col>
      <xdr:colOff>600075</xdr:colOff>
      <xdr:row>40</xdr:row>
      <xdr:rowOff>114300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610100" y="4857750"/>
          <a:ext cx="4962525" cy="32575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190500</xdr:rowOff>
    </xdr:from>
    <xdr:to>
      <xdr:col>1</xdr:col>
      <xdr:colOff>2428875</xdr:colOff>
      <xdr:row>61</xdr:row>
      <xdr:rowOff>74196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8991600"/>
          <a:ext cx="4648200" cy="3284121"/>
        </a:xfrm>
        <a:prstGeom prst="rect">
          <a:avLst/>
        </a:prstGeom>
      </xdr:spPr>
    </xdr:pic>
    <xdr:clientData/>
  </xdr:twoCellAnchor>
  <xdr:twoCellAnchor editAs="oneCell">
    <xdr:from>
      <xdr:col>1</xdr:col>
      <xdr:colOff>2438400</xdr:colOff>
      <xdr:row>44</xdr:row>
      <xdr:rowOff>190500</xdr:rowOff>
    </xdr:from>
    <xdr:to>
      <xdr:col>4</xdr:col>
      <xdr:colOff>600075</xdr:colOff>
      <xdr:row>61</xdr:row>
      <xdr:rowOff>76200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D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57725" y="8991600"/>
          <a:ext cx="4914900" cy="32861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24</xdr:row>
      <xdr:rowOff>57150</xdr:rowOff>
    </xdr:from>
    <xdr:to>
      <xdr:col>1</xdr:col>
      <xdr:colOff>2381249</xdr:colOff>
      <xdr:row>40</xdr:row>
      <xdr:rowOff>135922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D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6675" y="4857750"/>
          <a:ext cx="4533899" cy="327917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9525</xdr:colOff>
      <xdr:row>3</xdr:row>
      <xdr:rowOff>9525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00025"/>
          <a:ext cx="422910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676275</xdr:colOff>
      <xdr:row>0</xdr:row>
      <xdr:rowOff>95250</xdr:rowOff>
    </xdr:from>
    <xdr:to>
      <xdr:col>5</xdr:col>
      <xdr:colOff>239655</xdr:colOff>
      <xdr:row>3</xdr:row>
      <xdr:rowOff>31669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9250" y="95250"/>
          <a:ext cx="4468755" cy="536494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3</xdr:row>
      <xdr:rowOff>47625</xdr:rowOff>
    </xdr:from>
    <xdr:to>
      <xdr:col>2</xdr:col>
      <xdr:colOff>390524</xdr:colOff>
      <xdr:row>19</xdr:row>
      <xdr:rowOff>35709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4" y="647700"/>
          <a:ext cx="4600575" cy="3188484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3</xdr:row>
      <xdr:rowOff>57149</xdr:rowOff>
    </xdr:from>
    <xdr:to>
      <xdr:col>5</xdr:col>
      <xdr:colOff>609601</xdr:colOff>
      <xdr:row>19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29151" y="657224"/>
          <a:ext cx="5105400" cy="3219451"/>
        </a:xfrm>
        <a:prstGeom prst="rect">
          <a:avLst/>
        </a:prstGeom>
      </xdr:spPr>
    </xdr:pic>
    <xdr:clientData/>
  </xdr:twoCellAnchor>
  <xdr:twoCellAnchor editAs="oneCell">
    <xdr:from>
      <xdr:col>0</xdr:col>
      <xdr:colOff>76199</xdr:colOff>
      <xdr:row>23</xdr:row>
      <xdr:rowOff>28574</xdr:rowOff>
    </xdr:from>
    <xdr:to>
      <xdr:col>2</xdr:col>
      <xdr:colOff>342899</xdr:colOff>
      <xdr:row>39</xdr:row>
      <xdr:rowOff>114299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199" y="4514849"/>
          <a:ext cx="4486275" cy="3286125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23</xdr:row>
      <xdr:rowOff>19050</xdr:rowOff>
    </xdr:from>
    <xdr:to>
      <xdr:col>5</xdr:col>
      <xdr:colOff>657225</xdr:colOff>
      <xdr:row>39</xdr:row>
      <xdr:rowOff>100877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52950" y="4505325"/>
          <a:ext cx="5229225" cy="3282227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44</xdr:row>
      <xdr:rowOff>0</xdr:rowOff>
    </xdr:from>
    <xdr:to>
      <xdr:col>2</xdr:col>
      <xdr:colOff>333374</xdr:colOff>
      <xdr:row>60</xdr:row>
      <xdr:rowOff>152691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6674" y="8686800"/>
          <a:ext cx="4486275" cy="335309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</xdr:colOff>
      <xdr:row>2</xdr:row>
      <xdr:rowOff>66675</xdr:rowOff>
    </xdr:from>
    <xdr:to>
      <xdr:col>9</xdr:col>
      <xdr:colOff>85725</xdr:colOff>
      <xdr:row>24</xdr:row>
      <xdr:rowOff>9525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666750"/>
          <a:ext cx="4810125" cy="434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040;&#1053;&#1040;&#1051;&#1048;&#1047;%20&#1042;&#1058;&#1054;&#1056;&#1048;&#1063;&#1045;&#1053;%20&#1055;&#1040;&#1047;&#1040;&#1056;\&#1055;&#1040;&#1047;&#1040;&#1056;%20&#1053;&#1040;%20&#1044;&#1062;&#1050;%20&#1058;&#1056;&#1048;&#1052;&#1045;&#1057;&#1045;&#1063;&#1045;&#1053;%20&#1041;&#1070;&#1051;&#1045;&#1058;&#1048;&#1053;\&#1055;&#1072;&#1079;&#1072;&#1088;%20&#1085;&#1072;%20&#1044;&#1062;&#1050;%202025%20III%20&#1090;&#1088;&#1080;&#1084;&#1077;&#1089;&#1077;&#1095;&#1080;&#1077;\WP%202025\&#1044;&#1098;&#1088;&#1078;&#1072;&#1090;&#1077;&#1083;&#1080;%20&#1085;&#1072;%20&#1044;&#1062;&#1050;%20-III%20&#1090;&#1088;&#1080;&#1084;2025-%20BG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koletaM\Documents\Doc\doc-2025\3&#1084;.&#1073;&#1102;&#1083;&#1077;&#1090;&#1080;&#1085;\III%20trimesechie%202025\New-BG-&#1082;&#1098;&#1084;%2030.09.2025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-0"/>
      <sheetName val="PRI-1"/>
      <sheetName val="PRI-2"/>
      <sheetName val="PRI-3"/>
      <sheetName val="PRI-4"/>
      <sheetName val="SEC-1"/>
      <sheetName val="SEC-2"/>
      <sheetName val="SEC-3"/>
      <sheetName val="SEC-4"/>
      <sheetName val="SEC-5"/>
      <sheetName val="SEC-6"/>
      <sheetName val="SEC-7"/>
      <sheetName val="SEC-8"/>
      <sheetName val="SEC-9"/>
      <sheetName val="SEC-9A"/>
      <sheetName val="SEC-9B"/>
      <sheetName val="SEC-10"/>
      <sheetName val="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Банки</v>
          </cell>
          <cell r="B2">
            <v>8625.5</v>
          </cell>
          <cell r="C2">
            <v>0.72268210533371302</v>
          </cell>
        </row>
        <row r="3">
          <cell r="A3" t="str">
            <v>Небанкови финансови институции, фирми и граждани</v>
          </cell>
          <cell r="B3">
            <v>770.2</v>
          </cell>
          <cell r="C3">
            <v>6.4000000000000001E-2</v>
          </cell>
        </row>
        <row r="4">
          <cell r="A4" t="str">
            <v>Застрахователни дружества и пенсионни фондове</v>
          </cell>
          <cell r="B4">
            <v>1543.2</v>
          </cell>
          <cell r="C4">
            <v>0.12929604370192871</v>
          </cell>
        </row>
        <row r="5">
          <cell r="A5" t="str">
            <v>Чуждестранни инвеститори</v>
          </cell>
          <cell r="B5">
            <v>996.5</v>
          </cell>
          <cell r="C5">
            <v>8.4000000000000005E-2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-0"/>
      <sheetName val="PRI-1"/>
      <sheetName val="PRI-2"/>
      <sheetName val="PRI-3"/>
      <sheetName val="PRI-4"/>
      <sheetName val="SEC-1"/>
      <sheetName val="SEC-2"/>
      <sheetName val="SEC-3"/>
      <sheetName val="SEC-4"/>
      <sheetName val="SEC-5"/>
      <sheetName val="SEC-6"/>
      <sheetName val="SEC-7"/>
      <sheetName val="SEC-8"/>
      <sheetName val="SEC-9"/>
      <sheetName val="SEC-9A"/>
      <sheetName val="SEC-9B"/>
      <sheetName val="SEC-10"/>
      <sheetName val="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7"/>
  <sheetViews>
    <sheetView tabSelected="1" workbookViewId="0">
      <selection activeCell="B29" sqref="B29"/>
    </sheetView>
  </sheetViews>
  <sheetFormatPr defaultRowHeight="15.75" x14ac:dyDescent="0.25"/>
  <cols>
    <col min="1" max="1" width="4.625" style="225" customWidth="1"/>
    <col min="2" max="2" width="26.25" style="225" customWidth="1"/>
    <col min="3" max="20" width="4.875" style="225" customWidth="1"/>
    <col min="21" max="16384" width="9" style="225"/>
  </cols>
  <sheetData>
    <row r="2" spans="2:8" x14ac:dyDescent="0.25">
      <c r="B2" s="294" t="s">
        <v>280</v>
      </c>
      <c r="C2" s="294"/>
      <c r="D2" s="294"/>
      <c r="E2" s="294"/>
      <c r="F2" s="294"/>
      <c r="G2" s="294"/>
      <c r="H2" s="294"/>
    </row>
    <row r="3" spans="2:8" x14ac:dyDescent="0.25">
      <c r="B3" s="294"/>
      <c r="C3" s="294"/>
      <c r="D3" s="294"/>
      <c r="E3" s="294"/>
      <c r="F3" s="294"/>
      <c r="G3" s="294"/>
      <c r="H3" s="294"/>
    </row>
    <row r="4" spans="2:8" x14ac:dyDescent="0.25">
      <c r="B4" s="295"/>
      <c r="C4" s="295"/>
      <c r="D4" s="295"/>
      <c r="E4" s="295"/>
      <c r="F4" s="295"/>
      <c r="G4" s="295"/>
      <c r="H4" s="295"/>
    </row>
    <row r="5" spans="2:8" x14ac:dyDescent="0.25">
      <c r="B5" s="232" t="s">
        <v>281</v>
      </c>
      <c r="C5" s="296" t="s">
        <v>282</v>
      </c>
      <c r="D5" s="297"/>
      <c r="E5" s="298"/>
      <c r="F5" s="296" t="s">
        <v>283</v>
      </c>
      <c r="G5" s="297"/>
      <c r="H5" s="298"/>
    </row>
    <row r="6" spans="2:8" x14ac:dyDescent="0.25">
      <c r="B6" s="233" t="s">
        <v>284</v>
      </c>
      <c r="C6" s="276">
        <v>45679</v>
      </c>
      <c r="D6" s="277"/>
      <c r="E6" s="278"/>
      <c r="F6" s="276">
        <v>45686</v>
      </c>
      <c r="G6" s="277"/>
      <c r="H6" s="278"/>
    </row>
    <row r="7" spans="2:8" x14ac:dyDescent="0.25">
      <c r="B7" s="233" t="s">
        <v>285</v>
      </c>
      <c r="C7" s="276">
        <v>46774</v>
      </c>
      <c r="D7" s="277"/>
      <c r="E7" s="278"/>
      <c r="F7" s="276">
        <v>48242</v>
      </c>
      <c r="G7" s="277"/>
      <c r="H7" s="278"/>
    </row>
    <row r="8" spans="2:8" x14ac:dyDescent="0.25">
      <c r="B8" s="233" t="s">
        <v>286</v>
      </c>
      <c r="C8" s="285" t="s">
        <v>0</v>
      </c>
      <c r="D8" s="286"/>
      <c r="E8" s="287"/>
      <c r="F8" s="285" t="s">
        <v>0</v>
      </c>
      <c r="G8" s="286"/>
      <c r="H8" s="287"/>
    </row>
    <row r="9" spans="2:8" x14ac:dyDescent="0.25">
      <c r="B9" s="233" t="s">
        <v>287</v>
      </c>
      <c r="C9" s="288">
        <v>2.75</v>
      </c>
      <c r="D9" s="289"/>
      <c r="E9" s="290"/>
      <c r="F9" s="288">
        <v>3.25</v>
      </c>
      <c r="G9" s="289"/>
      <c r="H9" s="290"/>
    </row>
    <row r="10" spans="2:8" x14ac:dyDescent="0.25">
      <c r="B10" s="234" t="s">
        <v>288</v>
      </c>
      <c r="C10" s="291" t="s">
        <v>289</v>
      </c>
      <c r="D10" s="292"/>
      <c r="E10" s="293"/>
      <c r="F10" s="291" t="s">
        <v>290</v>
      </c>
      <c r="G10" s="292"/>
      <c r="H10" s="293"/>
    </row>
    <row r="11" spans="2:8" x14ac:dyDescent="0.25">
      <c r="B11" s="235" t="s">
        <v>291</v>
      </c>
      <c r="C11" s="276">
        <v>45896</v>
      </c>
      <c r="D11" s="277"/>
      <c r="E11" s="278"/>
      <c r="F11" s="276">
        <v>45917</v>
      </c>
      <c r="G11" s="277"/>
      <c r="H11" s="278"/>
    </row>
    <row r="12" spans="2:8" x14ac:dyDescent="0.25">
      <c r="B12" s="236" t="s">
        <v>292</v>
      </c>
      <c r="C12" s="279"/>
      <c r="D12" s="280"/>
      <c r="E12" s="281"/>
      <c r="F12" s="279"/>
      <c r="G12" s="280"/>
      <c r="H12" s="281"/>
    </row>
    <row r="13" spans="2:8" ht="26.25" x14ac:dyDescent="0.25">
      <c r="B13" s="237" t="s">
        <v>293</v>
      </c>
      <c r="C13" s="282">
        <v>300000000</v>
      </c>
      <c r="D13" s="283"/>
      <c r="E13" s="284"/>
      <c r="F13" s="282">
        <v>300000000</v>
      </c>
      <c r="G13" s="283"/>
      <c r="H13" s="284"/>
    </row>
    <row r="14" spans="2:8" x14ac:dyDescent="0.25">
      <c r="B14" s="238" t="s">
        <v>294</v>
      </c>
      <c r="C14" s="273"/>
      <c r="D14" s="274"/>
      <c r="E14" s="275"/>
      <c r="F14" s="273"/>
      <c r="G14" s="274"/>
      <c r="H14" s="275"/>
    </row>
    <row r="15" spans="2:8" ht="26.25" x14ac:dyDescent="0.25">
      <c r="B15" s="239" t="s">
        <v>295</v>
      </c>
      <c r="C15" s="270">
        <v>386850000</v>
      </c>
      <c r="D15" s="271"/>
      <c r="E15" s="272"/>
      <c r="F15" s="270">
        <v>446161660</v>
      </c>
      <c r="G15" s="271"/>
      <c r="H15" s="272"/>
    </row>
    <row r="16" spans="2:8" x14ac:dyDescent="0.25">
      <c r="B16" s="240" t="s">
        <v>296</v>
      </c>
      <c r="C16" s="270">
        <v>318250000</v>
      </c>
      <c r="D16" s="271"/>
      <c r="E16" s="272"/>
      <c r="F16" s="270">
        <v>364305830</v>
      </c>
      <c r="G16" s="271"/>
      <c r="H16" s="272"/>
    </row>
    <row r="17" spans="2:8" x14ac:dyDescent="0.25">
      <c r="B17" s="240" t="s">
        <v>297</v>
      </c>
      <c r="C17" s="267">
        <f>+C15-C16</f>
        <v>68600000</v>
      </c>
      <c r="D17" s="268"/>
      <c r="E17" s="269"/>
      <c r="F17" s="267">
        <f>+F15-F16</f>
        <v>81855830</v>
      </c>
      <c r="G17" s="268"/>
      <c r="H17" s="269"/>
    </row>
    <row r="18" spans="2:8" ht="26.25" x14ac:dyDescent="0.25">
      <c r="B18" s="241" t="s">
        <v>298</v>
      </c>
      <c r="C18" s="242"/>
      <c r="D18" s="243"/>
      <c r="E18" s="244"/>
      <c r="F18" s="242"/>
      <c r="G18" s="243"/>
      <c r="H18" s="244"/>
    </row>
    <row r="19" spans="2:8" x14ac:dyDescent="0.25">
      <c r="B19" s="245" t="s">
        <v>299</v>
      </c>
      <c r="C19" s="270">
        <v>300000000</v>
      </c>
      <c r="D19" s="271"/>
      <c r="E19" s="272"/>
      <c r="F19" s="270">
        <v>300000000</v>
      </c>
      <c r="G19" s="271"/>
      <c r="H19" s="272"/>
    </row>
    <row r="20" spans="2:8" x14ac:dyDescent="0.25">
      <c r="B20" s="245" t="s">
        <v>300</v>
      </c>
      <c r="C20" s="270">
        <v>231400000</v>
      </c>
      <c r="D20" s="271"/>
      <c r="E20" s="272"/>
      <c r="F20" s="270">
        <v>218144170</v>
      </c>
      <c r="G20" s="271"/>
      <c r="H20" s="272"/>
    </row>
    <row r="21" spans="2:8" x14ac:dyDescent="0.25">
      <c r="B21" s="246" t="s">
        <v>301</v>
      </c>
      <c r="C21" s="267">
        <f>+C19-C20</f>
        <v>68600000</v>
      </c>
      <c r="D21" s="268"/>
      <c r="E21" s="269"/>
      <c r="F21" s="267">
        <f>+F19-F20</f>
        <v>81855830</v>
      </c>
      <c r="G21" s="268"/>
      <c r="H21" s="269"/>
    </row>
    <row r="22" spans="2:8" x14ac:dyDescent="0.25">
      <c r="B22" s="247" t="s">
        <v>302</v>
      </c>
      <c r="C22" s="248"/>
      <c r="D22" s="249"/>
      <c r="E22" s="250"/>
      <c r="F22" s="248"/>
      <c r="G22" s="249"/>
      <c r="H22" s="250"/>
    </row>
    <row r="23" spans="2:8" x14ac:dyDescent="0.25">
      <c r="B23" s="247" t="s">
        <v>303</v>
      </c>
      <c r="C23" s="251"/>
      <c r="D23" s="252"/>
      <c r="E23" s="253"/>
      <c r="F23" s="251"/>
      <c r="G23" s="252"/>
      <c r="H23" s="253"/>
    </row>
    <row r="24" spans="2:8" x14ac:dyDescent="0.25">
      <c r="B24" s="247" t="s">
        <v>304</v>
      </c>
      <c r="C24" s="254" t="s">
        <v>305</v>
      </c>
      <c r="D24" s="255"/>
      <c r="E24" s="256" t="s">
        <v>306</v>
      </c>
      <c r="F24" s="254" t="s">
        <v>305</v>
      </c>
      <c r="G24" s="255"/>
      <c r="H24" s="256" t="s">
        <v>306</v>
      </c>
    </row>
    <row r="25" spans="2:8" x14ac:dyDescent="0.25">
      <c r="B25" s="257" t="s">
        <v>307</v>
      </c>
      <c r="C25" s="258">
        <v>100.6</v>
      </c>
      <c r="D25" s="259"/>
      <c r="E25" s="260">
        <v>2.5099999999999998</v>
      </c>
      <c r="F25" s="258">
        <v>99.7</v>
      </c>
      <c r="G25" s="259"/>
      <c r="H25" s="260">
        <v>3.33</v>
      </c>
    </row>
    <row r="26" spans="2:8" x14ac:dyDescent="0.25">
      <c r="B26" s="261" t="s">
        <v>308</v>
      </c>
      <c r="C26" s="258">
        <v>101.21</v>
      </c>
      <c r="D26" s="259"/>
      <c r="E26" s="260">
        <v>2.2400000000000002</v>
      </c>
      <c r="F26" s="258">
        <v>101.05</v>
      </c>
      <c r="G26" s="259"/>
      <c r="H26" s="260">
        <v>3.09</v>
      </c>
    </row>
    <row r="27" spans="2:8" x14ac:dyDescent="0.25">
      <c r="B27" s="246" t="s">
        <v>309</v>
      </c>
      <c r="C27" s="262">
        <v>100.85</v>
      </c>
      <c r="D27" s="263"/>
      <c r="E27" s="264">
        <v>2.4</v>
      </c>
      <c r="F27" s="262">
        <v>100.16</v>
      </c>
      <c r="G27" s="263"/>
      <c r="H27" s="264">
        <v>3.25</v>
      </c>
    </row>
  </sheetData>
  <mergeCells count="33">
    <mergeCell ref="C7:E7"/>
    <mergeCell ref="F7:H7"/>
    <mergeCell ref="B2:H4"/>
    <mergeCell ref="C5:E5"/>
    <mergeCell ref="F5:H5"/>
    <mergeCell ref="C6:E6"/>
    <mergeCell ref="F6:H6"/>
    <mergeCell ref="C8:E8"/>
    <mergeCell ref="F8:H8"/>
    <mergeCell ref="C9:E9"/>
    <mergeCell ref="F9:H9"/>
    <mergeCell ref="C10:E10"/>
    <mergeCell ref="F10:H10"/>
    <mergeCell ref="C11:E11"/>
    <mergeCell ref="F11:H11"/>
    <mergeCell ref="C12:E12"/>
    <mergeCell ref="F12:H12"/>
    <mergeCell ref="C13:E13"/>
    <mergeCell ref="F13:H13"/>
    <mergeCell ref="C14:E14"/>
    <mergeCell ref="F14:H14"/>
    <mergeCell ref="C15:E15"/>
    <mergeCell ref="F15:H15"/>
    <mergeCell ref="C16:E16"/>
    <mergeCell ref="F16:H16"/>
    <mergeCell ref="C21:E21"/>
    <mergeCell ref="F21:H21"/>
    <mergeCell ref="C17:E17"/>
    <mergeCell ref="F17:H17"/>
    <mergeCell ref="C19:E19"/>
    <mergeCell ref="F19:H19"/>
    <mergeCell ref="C20:E20"/>
    <mergeCell ref="F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F22"/>
  <sheetViews>
    <sheetView showGridLines="0" zoomScaleNormal="100" workbookViewId="0">
      <selection activeCell="B24" sqref="B24"/>
    </sheetView>
  </sheetViews>
  <sheetFormatPr defaultRowHeight="15.75" x14ac:dyDescent="0.25"/>
  <cols>
    <col min="1" max="1" width="2.125" customWidth="1"/>
    <col min="2" max="2" width="28.125" customWidth="1"/>
    <col min="3" max="3" width="11.75" bestFit="1" customWidth="1"/>
    <col min="4" max="4" width="22.25" customWidth="1"/>
    <col min="5" max="5" width="23" bestFit="1" customWidth="1"/>
    <col min="6" max="6" width="14.625" customWidth="1"/>
    <col min="7" max="7" width="1.875" customWidth="1"/>
  </cols>
  <sheetData>
    <row r="4" spans="2:6" x14ac:dyDescent="0.25">
      <c r="B4" s="300" t="s">
        <v>136</v>
      </c>
      <c r="C4" s="300"/>
      <c r="D4" s="300"/>
      <c r="E4" s="300"/>
      <c r="F4" s="300"/>
    </row>
    <row r="5" spans="2:6" x14ac:dyDescent="0.25">
      <c r="B5" s="37" t="s">
        <v>2</v>
      </c>
      <c r="C5" s="37"/>
      <c r="D5" s="37"/>
      <c r="E5" s="38"/>
      <c r="F5" s="39" t="s">
        <v>127</v>
      </c>
    </row>
    <row r="6" spans="2:6" ht="18" customHeight="1" x14ac:dyDescent="0.25">
      <c r="B6" s="40"/>
      <c r="C6" s="305" t="s">
        <v>133</v>
      </c>
      <c r="D6" s="306"/>
      <c r="E6" s="302" t="s">
        <v>134</v>
      </c>
      <c r="F6" s="302" t="s">
        <v>135</v>
      </c>
    </row>
    <row r="7" spans="2:6" ht="29.25" customHeight="1" x14ac:dyDescent="0.25">
      <c r="B7" s="41" t="s">
        <v>132</v>
      </c>
      <c r="C7" s="307"/>
      <c r="D7" s="308"/>
      <c r="E7" s="303"/>
      <c r="F7" s="303"/>
    </row>
    <row r="8" spans="2:6" x14ac:dyDescent="0.25">
      <c r="B8" s="42"/>
      <c r="C8" s="43" t="s">
        <v>128</v>
      </c>
      <c r="D8" s="43" t="s">
        <v>129</v>
      </c>
      <c r="E8" s="303"/>
      <c r="F8" s="303"/>
    </row>
    <row r="9" spans="2:6" x14ac:dyDescent="0.25">
      <c r="B9" s="44"/>
      <c r="C9" s="45"/>
      <c r="D9" s="45" t="s">
        <v>130</v>
      </c>
      <c r="E9" s="304"/>
      <c r="F9" s="304"/>
    </row>
    <row r="10" spans="2:6" x14ac:dyDescent="0.25">
      <c r="B10" s="46">
        <v>2015</v>
      </c>
      <c r="C10" s="47">
        <v>7148729.2904500002</v>
      </c>
      <c r="D10" s="47">
        <v>0</v>
      </c>
      <c r="E10" s="47">
        <v>134553.61549</v>
      </c>
      <c r="F10" s="48">
        <v>7283282.90594</v>
      </c>
    </row>
    <row r="11" spans="2:6" x14ac:dyDescent="0.25">
      <c r="B11" s="46">
        <v>2016</v>
      </c>
      <c r="C11" s="49">
        <v>6621983.3611500002</v>
      </c>
      <c r="D11" s="47">
        <v>0</v>
      </c>
      <c r="E11" s="49">
        <v>102581.96979</v>
      </c>
      <c r="F11" s="48">
        <v>6724565.3309400007</v>
      </c>
    </row>
    <row r="12" spans="2:6" x14ac:dyDescent="0.25">
      <c r="B12" s="46">
        <v>2017</v>
      </c>
      <c r="C12" s="49">
        <v>6647731.0531500001</v>
      </c>
      <c r="D12" s="47">
        <v>0</v>
      </c>
      <c r="E12" s="49">
        <v>63907.634899999997</v>
      </c>
      <c r="F12" s="48">
        <v>6711638.68805</v>
      </c>
    </row>
    <row r="13" spans="2:6" x14ac:dyDescent="0.25">
      <c r="B13" s="46">
        <v>2018</v>
      </c>
      <c r="C13" s="49">
        <v>5421665</v>
      </c>
      <c r="D13" s="47">
        <v>0</v>
      </c>
      <c r="E13" s="49">
        <v>32445</v>
      </c>
      <c r="F13" s="48">
        <v>5454110</v>
      </c>
    </row>
    <row r="14" spans="2:6" x14ac:dyDescent="0.25">
      <c r="B14" s="46" t="s">
        <v>245</v>
      </c>
      <c r="C14" s="49">
        <v>5479467</v>
      </c>
      <c r="D14" s="47">
        <v>0</v>
      </c>
      <c r="E14" s="49">
        <v>0</v>
      </c>
      <c r="F14" s="48">
        <v>5479467</v>
      </c>
    </row>
    <row r="15" spans="2:6" x14ac:dyDescent="0.25">
      <c r="B15" s="46" t="s">
        <v>246</v>
      </c>
      <c r="C15" s="49">
        <v>5643645</v>
      </c>
      <c r="D15" s="47">
        <v>0</v>
      </c>
      <c r="E15" s="49">
        <v>0</v>
      </c>
      <c r="F15" s="48">
        <v>5643645</v>
      </c>
    </row>
    <row r="16" spans="2:6" x14ac:dyDescent="0.25">
      <c r="B16" s="46" t="s">
        <v>247</v>
      </c>
      <c r="C16" s="49">
        <v>8637150</v>
      </c>
      <c r="D16" s="47">
        <v>0</v>
      </c>
      <c r="E16" s="49">
        <v>0</v>
      </c>
      <c r="F16" s="48">
        <v>8637150</v>
      </c>
    </row>
    <row r="17" spans="2:6" x14ac:dyDescent="0.25">
      <c r="B17" s="46" t="s">
        <v>248</v>
      </c>
      <c r="C17" s="49">
        <v>10965400</v>
      </c>
      <c r="D17" s="47">
        <v>0</v>
      </c>
      <c r="E17" s="49">
        <v>0</v>
      </c>
      <c r="F17" s="48">
        <v>10965400</v>
      </c>
    </row>
    <row r="18" spans="2:6" x14ac:dyDescent="0.25">
      <c r="B18" s="46" t="s">
        <v>249</v>
      </c>
      <c r="C18" s="49">
        <v>10615400</v>
      </c>
      <c r="D18" s="47">
        <v>0</v>
      </c>
      <c r="E18" s="49">
        <v>0</v>
      </c>
      <c r="F18" s="48">
        <v>10615400</v>
      </c>
    </row>
    <row r="19" spans="2:6" x14ac:dyDescent="0.25">
      <c r="B19" s="46">
        <v>2024</v>
      </c>
      <c r="C19" s="49">
        <v>11935400</v>
      </c>
      <c r="D19" s="47">
        <v>0</v>
      </c>
      <c r="E19" s="49">
        <v>0</v>
      </c>
      <c r="F19" s="48">
        <v>11935400</v>
      </c>
    </row>
    <row r="20" spans="2:6" ht="14.25" customHeight="1" x14ac:dyDescent="0.25">
      <c r="B20" s="50" t="s">
        <v>265</v>
      </c>
      <c r="C20" s="51" t="s">
        <v>266</v>
      </c>
      <c r="D20" s="52">
        <v>0</v>
      </c>
      <c r="E20" s="51">
        <v>0</v>
      </c>
      <c r="F20" s="53" t="str">
        <f>C20</f>
        <v>11 242 530</v>
      </c>
    </row>
    <row r="21" spans="2:6" ht="3" customHeight="1" x14ac:dyDescent="0.25">
      <c r="B21" s="301"/>
      <c r="C21" s="301"/>
      <c r="D21" s="301"/>
      <c r="E21" s="301"/>
      <c r="F21" s="301"/>
    </row>
    <row r="22" spans="2:6" ht="28.9" customHeight="1" x14ac:dyDescent="0.25">
      <c r="B22" s="299" t="s">
        <v>131</v>
      </c>
      <c r="C22" s="299"/>
      <c r="D22" s="299"/>
      <c r="E22" s="299"/>
      <c r="F22" s="299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14:B1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8"/>
  <sheetViews>
    <sheetView showGridLines="0" zoomScaleNormal="100" workbookViewId="0">
      <selection activeCell="C31" sqref="C31"/>
    </sheetView>
  </sheetViews>
  <sheetFormatPr defaultRowHeight="15.75" x14ac:dyDescent="0.25"/>
  <cols>
    <col min="1" max="1" width="2.375" customWidth="1"/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  <col min="8" max="8" width="1.875" customWidth="1"/>
  </cols>
  <sheetData>
    <row r="2" spans="2:7" ht="32.25" customHeight="1" x14ac:dyDescent="0.25">
      <c r="B2" s="309" t="s">
        <v>267</v>
      </c>
      <c r="C2" s="309"/>
      <c r="D2" s="309"/>
      <c r="E2" s="309"/>
      <c r="F2" s="309"/>
      <c r="G2" s="309"/>
    </row>
    <row r="3" spans="2:7" ht="51" x14ac:dyDescent="0.25">
      <c r="B3" s="226" t="s">
        <v>137</v>
      </c>
      <c r="C3" s="226" t="s">
        <v>138</v>
      </c>
      <c r="D3" s="226" t="s">
        <v>139</v>
      </c>
      <c r="E3" s="226" t="s">
        <v>140</v>
      </c>
      <c r="F3" s="226" t="s">
        <v>141</v>
      </c>
      <c r="G3" s="226" t="s">
        <v>142</v>
      </c>
    </row>
    <row r="4" spans="2:7" x14ac:dyDescent="0.25">
      <c r="B4" s="223" t="s">
        <v>5</v>
      </c>
      <c r="C4" s="222" t="s">
        <v>0</v>
      </c>
      <c r="D4" s="222" t="s">
        <v>6</v>
      </c>
      <c r="E4" s="221" t="s">
        <v>7</v>
      </c>
      <c r="F4" s="224" t="s">
        <v>3</v>
      </c>
      <c r="G4" s="56" t="s">
        <v>6</v>
      </c>
    </row>
    <row r="5" spans="2:7" x14ac:dyDescent="0.25">
      <c r="B5" s="223" t="s">
        <v>8</v>
      </c>
      <c r="C5" s="222" t="s">
        <v>0</v>
      </c>
      <c r="D5" s="222" t="s">
        <v>9</v>
      </c>
      <c r="E5" s="221" t="s">
        <v>10</v>
      </c>
      <c r="F5" s="224" t="s">
        <v>11</v>
      </c>
      <c r="G5" s="56" t="s">
        <v>268</v>
      </c>
    </row>
    <row r="6" spans="2:7" x14ac:dyDescent="0.25">
      <c r="B6" s="54" t="s">
        <v>213</v>
      </c>
      <c r="C6" s="55" t="s">
        <v>0</v>
      </c>
      <c r="D6" s="55" t="s">
        <v>214</v>
      </c>
      <c r="E6" s="221" t="s">
        <v>225</v>
      </c>
      <c r="F6" s="224" t="s">
        <v>215</v>
      </c>
      <c r="G6" s="56" t="s">
        <v>250</v>
      </c>
    </row>
    <row r="7" spans="2:7" x14ac:dyDescent="0.25">
      <c r="B7" s="54" t="s">
        <v>12</v>
      </c>
      <c r="C7" s="55" t="s">
        <v>0</v>
      </c>
      <c r="D7" s="55" t="s">
        <v>13</v>
      </c>
      <c r="E7" s="221" t="s">
        <v>14</v>
      </c>
      <c r="F7" s="224" t="s">
        <v>15</v>
      </c>
      <c r="G7" s="56" t="s">
        <v>269</v>
      </c>
    </row>
    <row r="8" spans="2:7" x14ac:dyDescent="0.25">
      <c r="B8" s="54" t="s">
        <v>240</v>
      </c>
      <c r="C8" s="55" t="s">
        <v>0</v>
      </c>
      <c r="D8" s="55" t="s">
        <v>241</v>
      </c>
      <c r="E8" s="221" t="s">
        <v>274</v>
      </c>
      <c r="F8" s="224" t="s">
        <v>242</v>
      </c>
      <c r="G8" s="218" t="s">
        <v>270</v>
      </c>
    </row>
    <row r="9" spans="2:7" x14ac:dyDescent="0.25">
      <c r="B9" s="54" t="s">
        <v>16</v>
      </c>
      <c r="C9" s="55" t="s">
        <v>0</v>
      </c>
      <c r="D9" s="55" t="s">
        <v>17</v>
      </c>
      <c r="E9" s="221" t="s">
        <v>18</v>
      </c>
      <c r="F9" s="224" t="s">
        <v>19</v>
      </c>
      <c r="G9" s="56" t="s">
        <v>271</v>
      </c>
    </row>
    <row r="10" spans="2:7" x14ac:dyDescent="0.25">
      <c r="B10" s="54" t="s">
        <v>20</v>
      </c>
      <c r="C10" s="55" t="s">
        <v>0</v>
      </c>
      <c r="D10" s="55" t="s">
        <v>21</v>
      </c>
      <c r="E10" s="221" t="s">
        <v>22</v>
      </c>
      <c r="F10" s="224" t="s">
        <v>23</v>
      </c>
      <c r="G10" s="56" t="s">
        <v>251</v>
      </c>
    </row>
    <row r="11" spans="2:7" x14ac:dyDescent="0.25">
      <c r="B11" s="54" t="s">
        <v>24</v>
      </c>
      <c r="C11" s="55" t="s">
        <v>0</v>
      </c>
      <c r="D11" s="55" t="s">
        <v>25</v>
      </c>
      <c r="E11" s="221" t="s">
        <v>22</v>
      </c>
      <c r="F11" s="224" t="s">
        <v>26</v>
      </c>
      <c r="G11" s="218" t="s">
        <v>252</v>
      </c>
    </row>
    <row r="12" spans="2:7" x14ac:dyDescent="0.25">
      <c r="B12" s="54" t="s">
        <v>216</v>
      </c>
      <c r="C12" s="55" t="s">
        <v>0</v>
      </c>
      <c r="D12" s="55" t="s">
        <v>217</v>
      </c>
      <c r="E12" s="221" t="s">
        <v>226</v>
      </c>
      <c r="F12" s="224" t="s">
        <v>218</v>
      </c>
      <c r="G12" s="218" t="s">
        <v>253</v>
      </c>
    </row>
    <row r="13" spans="2:7" x14ac:dyDescent="0.25">
      <c r="B13" s="54" t="s">
        <v>27</v>
      </c>
      <c r="C13" s="55" t="s">
        <v>0</v>
      </c>
      <c r="D13" s="55" t="s">
        <v>28</v>
      </c>
      <c r="E13" s="221" t="s">
        <v>29</v>
      </c>
      <c r="F13" s="224" t="s">
        <v>30</v>
      </c>
      <c r="G13" s="218" t="s">
        <v>272</v>
      </c>
    </row>
    <row r="14" spans="2:7" x14ac:dyDescent="0.25">
      <c r="B14" s="54" t="s">
        <v>243</v>
      </c>
      <c r="C14" s="55" t="s">
        <v>0</v>
      </c>
      <c r="D14" s="55" t="s">
        <v>244</v>
      </c>
      <c r="E14" s="221" t="s">
        <v>275</v>
      </c>
      <c r="F14" s="224" t="s">
        <v>218</v>
      </c>
      <c r="G14" s="56" t="s">
        <v>273</v>
      </c>
    </row>
    <row r="15" spans="2:7" x14ac:dyDescent="0.25">
      <c r="B15" s="54" t="s">
        <v>31</v>
      </c>
      <c r="C15" s="55" t="s">
        <v>0</v>
      </c>
      <c r="D15" s="55" t="s">
        <v>32</v>
      </c>
      <c r="E15" s="221" t="s">
        <v>33</v>
      </c>
      <c r="F15" s="224" t="s">
        <v>34</v>
      </c>
      <c r="G15" s="218" t="s">
        <v>252</v>
      </c>
    </row>
    <row r="16" spans="2:7" x14ac:dyDescent="0.25">
      <c r="B16" s="310" t="s">
        <v>144</v>
      </c>
      <c r="C16" s="311"/>
      <c r="D16" s="311"/>
      <c r="E16" s="215" t="s">
        <v>264</v>
      </c>
      <c r="F16" s="216" t="s">
        <v>4</v>
      </c>
      <c r="G16" s="217" t="s">
        <v>4</v>
      </c>
    </row>
    <row r="17" spans="2:7" ht="10.15" customHeight="1" x14ac:dyDescent="0.25">
      <c r="B17" s="57"/>
      <c r="C17" s="57"/>
      <c r="D17" s="57"/>
      <c r="E17" s="58"/>
      <c r="F17" s="59"/>
      <c r="G17" s="60"/>
    </row>
    <row r="18" spans="2:7" ht="31.9" customHeight="1" x14ac:dyDescent="0.25">
      <c r="B18" s="312"/>
      <c r="C18" s="313"/>
      <c r="D18" s="313"/>
      <c r="E18" s="313"/>
      <c r="F18" s="313"/>
      <c r="G18" s="313"/>
    </row>
  </sheetData>
  <mergeCells count="3">
    <mergeCell ref="B2:G2"/>
    <mergeCell ref="B16:D16"/>
    <mergeCell ref="B18:G18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4:F1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4:H43"/>
  <sheetViews>
    <sheetView showGridLines="0" zoomScaleNormal="100" workbookViewId="0">
      <selection activeCell="B44" sqref="B44"/>
    </sheetView>
  </sheetViews>
  <sheetFormatPr defaultRowHeight="15.75" x14ac:dyDescent="0.25"/>
  <cols>
    <col min="1" max="1" width="2.375" customWidth="1"/>
    <col min="2" max="2" width="31.875" customWidth="1"/>
    <col min="3" max="3" width="12.5" customWidth="1"/>
    <col min="4" max="4" width="8.625" bestFit="1" customWidth="1"/>
    <col min="5" max="5" width="10.5" bestFit="1" customWidth="1"/>
    <col min="6" max="6" width="18.75" customWidth="1"/>
    <col min="8" max="8" width="12.5" customWidth="1"/>
    <col min="9" max="9" width="2" customWidth="1"/>
  </cols>
  <sheetData>
    <row r="4" spans="2:8" x14ac:dyDescent="0.25">
      <c r="B4" s="300" t="s">
        <v>165</v>
      </c>
      <c r="C4" s="300"/>
      <c r="D4" s="300"/>
      <c r="E4" s="300"/>
      <c r="F4" s="300"/>
      <c r="G4" s="300"/>
      <c r="H4" s="300"/>
    </row>
    <row r="5" spans="2:8" x14ac:dyDescent="0.25">
      <c r="B5" s="300" t="s">
        <v>310</v>
      </c>
      <c r="C5" s="300"/>
      <c r="D5" s="300"/>
      <c r="E5" s="300"/>
      <c r="F5" s="300"/>
      <c r="G5" s="300"/>
      <c r="H5" s="300"/>
    </row>
    <row r="6" spans="2:8" x14ac:dyDescent="0.25">
      <c r="B6" s="314" t="s">
        <v>137</v>
      </c>
      <c r="C6" s="61" t="s">
        <v>145</v>
      </c>
      <c r="D6" s="61" t="s">
        <v>146</v>
      </c>
      <c r="E6" s="61" t="s">
        <v>147</v>
      </c>
      <c r="F6" s="61" t="s">
        <v>148</v>
      </c>
      <c r="G6" s="61" t="s">
        <v>149</v>
      </c>
      <c r="H6" s="61" t="s">
        <v>150</v>
      </c>
    </row>
    <row r="7" spans="2:8" x14ac:dyDescent="0.25">
      <c r="B7" s="315"/>
      <c r="C7" s="62" t="s">
        <v>151</v>
      </c>
      <c r="D7" s="62" t="s">
        <v>152</v>
      </c>
      <c r="E7" s="62" t="s">
        <v>153</v>
      </c>
      <c r="F7" s="62" t="s">
        <v>154</v>
      </c>
      <c r="G7" s="62" t="s">
        <v>155</v>
      </c>
      <c r="H7" s="62" t="s">
        <v>156</v>
      </c>
    </row>
    <row r="8" spans="2:8" x14ac:dyDescent="0.25">
      <c r="B8" s="63" t="s">
        <v>157</v>
      </c>
      <c r="C8" s="64" t="s">
        <v>1</v>
      </c>
      <c r="D8" s="65">
        <v>42089</v>
      </c>
      <c r="E8" s="65">
        <v>46472</v>
      </c>
      <c r="F8" s="66">
        <v>1000000000</v>
      </c>
      <c r="G8" s="67">
        <v>2.625</v>
      </c>
      <c r="H8" s="65">
        <v>46107</v>
      </c>
    </row>
    <row r="9" spans="2:8" ht="25.5" x14ac:dyDescent="0.25">
      <c r="B9" s="68"/>
      <c r="C9" s="69" t="s">
        <v>143</v>
      </c>
      <c r="D9" s="70"/>
      <c r="E9" s="70"/>
      <c r="F9" s="71">
        <v>1955830000</v>
      </c>
      <c r="G9" s="72"/>
      <c r="H9" s="70"/>
    </row>
    <row r="10" spans="2:8" x14ac:dyDescent="0.25">
      <c r="B10" s="63" t="s">
        <v>158</v>
      </c>
      <c r="C10" s="64" t="s">
        <v>1</v>
      </c>
      <c r="D10" s="65">
        <v>42089</v>
      </c>
      <c r="E10" s="65">
        <v>49394</v>
      </c>
      <c r="F10" s="66">
        <v>900000000</v>
      </c>
      <c r="G10" s="67">
        <v>3.125</v>
      </c>
      <c r="H10" s="65">
        <v>46107</v>
      </c>
    </row>
    <row r="11" spans="2:8" ht="25.5" x14ac:dyDescent="0.25">
      <c r="B11" s="68"/>
      <c r="C11" s="69" t="s">
        <v>143</v>
      </c>
      <c r="D11" s="70"/>
      <c r="E11" s="70"/>
      <c r="F11" s="71">
        <v>1760247000</v>
      </c>
      <c r="G11" s="72"/>
      <c r="H11" s="70"/>
    </row>
    <row r="12" spans="2:8" x14ac:dyDescent="0.25">
      <c r="B12" s="63" t="s">
        <v>159</v>
      </c>
      <c r="C12" s="64" t="s">
        <v>1</v>
      </c>
      <c r="D12" s="65">
        <v>42450</v>
      </c>
      <c r="E12" s="65">
        <v>46833</v>
      </c>
      <c r="F12" s="66">
        <v>850000000</v>
      </c>
      <c r="G12" s="67">
        <v>3</v>
      </c>
      <c r="H12" s="65">
        <v>46102</v>
      </c>
    </row>
    <row r="13" spans="2:8" ht="25.5" x14ac:dyDescent="0.25">
      <c r="B13" s="68"/>
      <c r="C13" s="69" t="s">
        <v>143</v>
      </c>
      <c r="D13" s="70"/>
      <c r="E13" s="70"/>
      <c r="F13" s="71">
        <v>1662455500</v>
      </c>
      <c r="G13" s="73"/>
      <c r="H13" s="70"/>
    </row>
    <row r="14" spans="2:8" x14ac:dyDescent="0.25">
      <c r="B14" s="63" t="s">
        <v>160</v>
      </c>
      <c r="C14" s="64" t="s">
        <v>1</v>
      </c>
      <c r="D14" s="65">
        <v>44097</v>
      </c>
      <c r="E14" s="65">
        <v>47749</v>
      </c>
      <c r="F14" s="66">
        <v>1250000000</v>
      </c>
      <c r="G14" s="67">
        <v>0.375</v>
      </c>
      <c r="H14" s="65">
        <v>46288</v>
      </c>
    </row>
    <row r="15" spans="2:8" ht="25.5" x14ac:dyDescent="0.25">
      <c r="B15" s="74"/>
      <c r="C15" s="69" t="s">
        <v>143</v>
      </c>
      <c r="D15" s="70"/>
      <c r="E15" s="70"/>
      <c r="F15" s="71">
        <f>+F14*1.95583</f>
        <v>2444787500</v>
      </c>
      <c r="G15" s="73"/>
      <c r="H15" s="70"/>
    </row>
    <row r="16" spans="2:8" x14ac:dyDescent="0.25">
      <c r="B16" s="63" t="s">
        <v>161</v>
      </c>
      <c r="C16" s="64" t="s">
        <v>1</v>
      </c>
      <c r="D16" s="65">
        <v>44097</v>
      </c>
      <c r="E16" s="65">
        <v>55054</v>
      </c>
      <c r="F16" s="66">
        <v>1250000000</v>
      </c>
      <c r="G16" s="67">
        <v>1.375</v>
      </c>
      <c r="H16" s="65">
        <v>46288</v>
      </c>
    </row>
    <row r="17" spans="2:8" ht="25.5" x14ac:dyDescent="0.25">
      <c r="B17" s="74"/>
      <c r="C17" s="69" t="s">
        <v>143</v>
      </c>
      <c r="D17" s="70"/>
      <c r="E17" s="70"/>
      <c r="F17" s="71">
        <f>+F16*1.95583</f>
        <v>2444787500</v>
      </c>
      <c r="G17" s="73"/>
      <c r="H17" s="70"/>
    </row>
    <row r="18" spans="2:8" ht="26.25" x14ac:dyDescent="0.25">
      <c r="B18" s="63" t="s">
        <v>35</v>
      </c>
      <c r="C18" s="64" t="s">
        <v>1</v>
      </c>
      <c r="D18" s="65">
        <v>44827</v>
      </c>
      <c r="E18" s="65">
        <v>47384</v>
      </c>
      <c r="F18" s="66">
        <v>1500000000</v>
      </c>
      <c r="G18" s="67">
        <v>4.125</v>
      </c>
      <c r="H18" s="65">
        <v>46288</v>
      </c>
    </row>
    <row r="19" spans="2:8" ht="25.5" x14ac:dyDescent="0.25">
      <c r="B19" s="74"/>
      <c r="C19" s="69" t="s">
        <v>143</v>
      </c>
      <c r="D19" s="70"/>
      <c r="E19" s="70"/>
      <c r="F19" s="71">
        <f>+F18*1.95583</f>
        <v>2933745000</v>
      </c>
      <c r="G19" s="73"/>
      <c r="H19" s="70"/>
    </row>
    <row r="20" spans="2:8" ht="26.25" x14ac:dyDescent="0.25">
      <c r="B20" s="63" t="s">
        <v>36</v>
      </c>
      <c r="C20" s="64" t="s">
        <v>1</v>
      </c>
      <c r="D20" s="65">
        <v>44827</v>
      </c>
      <c r="E20" s="65">
        <v>49210</v>
      </c>
      <c r="F20" s="66">
        <v>750000000</v>
      </c>
      <c r="G20" s="67">
        <v>4.625</v>
      </c>
      <c r="H20" s="65">
        <v>46288</v>
      </c>
    </row>
    <row r="21" spans="2:8" ht="25.5" x14ac:dyDescent="0.25">
      <c r="B21" s="74"/>
      <c r="C21" s="69" t="s">
        <v>143</v>
      </c>
      <c r="D21" s="70"/>
      <c r="E21" s="70"/>
      <c r="F21" s="71">
        <f>+F20*1.95583</f>
        <v>1466872500</v>
      </c>
      <c r="G21" s="73"/>
      <c r="H21" s="70"/>
    </row>
    <row r="22" spans="2:8" x14ac:dyDescent="0.25">
      <c r="B22" s="316" t="s">
        <v>37</v>
      </c>
      <c r="C22" s="64" t="s">
        <v>1</v>
      </c>
      <c r="D22" s="65">
        <v>44953</v>
      </c>
      <c r="E22" s="65">
        <v>48606</v>
      </c>
      <c r="F22" s="66">
        <v>1500000000</v>
      </c>
      <c r="G22" s="67">
        <v>4.5</v>
      </c>
      <c r="H22" s="65">
        <v>46049</v>
      </c>
    </row>
    <row r="23" spans="2:8" ht="25.5" x14ac:dyDescent="0.25">
      <c r="B23" s="317"/>
      <c r="C23" s="69" t="s">
        <v>143</v>
      </c>
      <c r="D23" s="70"/>
      <c r="E23" s="70"/>
      <c r="F23" s="71">
        <f>+F22*1.95583</f>
        <v>2933745000</v>
      </c>
      <c r="G23" s="73"/>
      <c r="H23" s="70"/>
    </row>
    <row r="24" spans="2:8" ht="26.25" x14ac:dyDescent="0.25">
      <c r="B24" s="63" t="s">
        <v>162</v>
      </c>
      <c r="C24" s="64" t="s">
        <v>1</v>
      </c>
      <c r="D24" s="65">
        <v>45243</v>
      </c>
      <c r="E24" s="65">
        <v>49808</v>
      </c>
      <c r="F24" s="66">
        <v>1000000000</v>
      </c>
      <c r="G24" s="67">
        <v>4.875</v>
      </c>
      <c r="H24" s="65">
        <v>46155</v>
      </c>
    </row>
    <row r="25" spans="2:8" ht="25.5" x14ac:dyDescent="0.25">
      <c r="B25" s="74"/>
      <c r="C25" s="69" t="s">
        <v>143</v>
      </c>
      <c r="D25" s="70"/>
      <c r="E25" s="70"/>
      <c r="F25" s="71">
        <f>+F24*1.95583</f>
        <v>1955830000</v>
      </c>
      <c r="G25" s="73"/>
      <c r="H25" s="70"/>
    </row>
    <row r="26" spans="2:8" ht="26.25" x14ac:dyDescent="0.25">
      <c r="B26" s="63" t="s">
        <v>163</v>
      </c>
      <c r="C26" s="64" t="s">
        <v>1</v>
      </c>
      <c r="D26" s="65">
        <v>45243</v>
      </c>
      <c r="E26" s="65">
        <v>47981</v>
      </c>
      <c r="F26" s="66">
        <v>1300000000</v>
      </c>
      <c r="G26" s="67">
        <v>4.375</v>
      </c>
      <c r="H26" s="65">
        <v>46155</v>
      </c>
    </row>
    <row r="27" spans="2:8" ht="25.5" x14ac:dyDescent="0.25">
      <c r="B27" s="74"/>
      <c r="C27" s="69" t="s">
        <v>143</v>
      </c>
      <c r="D27" s="70"/>
      <c r="E27" s="70"/>
      <c r="F27" s="71">
        <f>+F26*1.95583</f>
        <v>2542579000</v>
      </c>
      <c r="G27" s="73"/>
      <c r="H27" s="70"/>
    </row>
    <row r="28" spans="2:8" ht="26.25" x14ac:dyDescent="0.25">
      <c r="B28" s="63" t="s">
        <v>227</v>
      </c>
      <c r="C28" s="64" t="s">
        <v>1</v>
      </c>
      <c r="D28" s="65">
        <v>45540</v>
      </c>
      <c r="E28" s="65">
        <v>48462</v>
      </c>
      <c r="F28" s="66">
        <v>1750000000</v>
      </c>
      <c r="G28" s="67">
        <v>3.625</v>
      </c>
      <c r="H28" s="65">
        <v>46270</v>
      </c>
    </row>
    <row r="29" spans="2:8" ht="25.5" x14ac:dyDescent="0.25">
      <c r="B29" s="74"/>
      <c r="C29" s="69" t="s">
        <v>143</v>
      </c>
      <c r="D29" s="70"/>
      <c r="E29" s="70"/>
      <c r="F29" s="71">
        <f>+F28*1.95583</f>
        <v>3422702500</v>
      </c>
      <c r="G29" s="73"/>
      <c r="H29" s="70"/>
    </row>
    <row r="30" spans="2:8" ht="26.25" x14ac:dyDescent="0.25">
      <c r="B30" s="63" t="s">
        <v>228</v>
      </c>
      <c r="C30" s="64" t="s">
        <v>1</v>
      </c>
      <c r="D30" s="65">
        <v>45540</v>
      </c>
      <c r="E30" s="65">
        <v>52845</v>
      </c>
      <c r="F30" s="66">
        <v>1250000000</v>
      </c>
      <c r="G30" s="67">
        <v>4.25</v>
      </c>
      <c r="H30" s="65">
        <v>46270</v>
      </c>
    </row>
    <row r="31" spans="2:8" ht="25.5" x14ac:dyDescent="0.25">
      <c r="B31" s="74"/>
      <c r="C31" s="69" t="s">
        <v>143</v>
      </c>
      <c r="D31" s="70"/>
      <c r="E31" s="70"/>
      <c r="F31" s="71">
        <f>+F30*1.95583</f>
        <v>2444787500</v>
      </c>
      <c r="G31" s="73"/>
      <c r="H31" s="70"/>
    </row>
    <row r="32" spans="2:8" ht="26.25" x14ac:dyDescent="0.25">
      <c r="B32" s="63" t="s">
        <v>229</v>
      </c>
      <c r="C32" s="64" t="s">
        <v>230</v>
      </c>
      <c r="D32" s="65">
        <v>45540</v>
      </c>
      <c r="E32" s="65">
        <v>50104</v>
      </c>
      <c r="F32" s="66">
        <v>1500000000</v>
      </c>
      <c r="G32" s="67">
        <v>5</v>
      </c>
      <c r="H32" s="65">
        <v>46086</v>
      </c>
    </row>
    <row r="33" spans="2:8" ht="25.5" x14ac:dyDescent="0.25">
      <c r="B33" s="74"/>
      <c r="C33" s="69" t="s">
        <v>143</v>
      </c>
      <c r="D33" s="70"/>
      <c r="E33" s="70"/>
      <c r="F33" s="71">
        <f>+F32*1.66581</f>
        <v>2498715000</v>
      </c>
      <c r="G33" s="73"/>
      <c r="H33" s="70"/>
    </row>
    <row r="34" spans="2:8" ht="26.25" x14ac:dyDescent="0.25">
      <c r="B34" s="63" t="s">
        <v>255</v>
      </c>
      <c r="C34" s="64" t="s">
        <v>1</v>
      </c>
      <c r="D34" s="65">
        <v>45784</v>
      </c>
      <c r="E34" s="65">
        <v>49071</v>
      </c>
      <c r="F34" s="66">
        <v>2250000000</v>
      </c>
      <c r="G34" s="67">
        <v>3.5</v>
      </c>
      <c r="H34" s="65">
        <v>46149</v>
      </c>
    </row>
    <row r="35" spans="2:8" ht="25.5" x14ac:dyDescent="0.25">
      <c r="B35" s="74"/>
      <c r="C35" s="69" t="s">
        <v>143</v>
      </c>
      <c r="D35" s="70"/>
      <c r="E35" s="70"/>
      <c r="F35" s="71">
        <f>+F34*1.95583</f>
        <v>4400617500</v>
      </c>
      <c r="G35" s="73"/>
      <c r="H35" s="70"/>
    </row>
    <row r="36" spans="2:8" ht="26.25" x14ac:dyDescent="0.25">
      <c r="B36" s="63" t="s">
        <v>256</v>
      </c>
      <c r="C36" s="64" t="s">
        <v>1</v>
      </c>
      <c r="D36" s="65">
        <v>45784</v>
      </c>
      <c r="E36" s="65">
        <v>50532</v>
      </c>
      <c r="F36" s="66">
        <v>1750000000</v>
      </c>
      <c r="G36" s="67">
        <v>4.125</v>
      </c>
      <c r="H36" s="65">
        <v>46149</v>
      </c>
    </row>
    <row r="37" spans="2:8" ht="25.5" x14ac:dyDescent="0.25">
      <c r="B37" s="74"/>
      <c r="C37" s="69" t="s">
        <v>143</v>
      </c>
      <c r="D37" s="70"/>
      <c r="E37" s="70"/>
      <c r="F37" s="71">
        <f>+F36*1.95583</f>
        <v>3422702500</v>
      </c>
      <c r="G37" s="73"/>
      <c r="H37" s="70"/>
    </row>
    <row r="38" spans="2:8" ht="26.25" x14ac:dyDescent="0.25">
      <c r="B38" s="63" t="s">
        <v>311</v>
      </c>
      <c r="C38" s="64" t="s">
        <v>1</v>
      </c>
      <c r="D38" s="265">
        <v>45856</v>
      </c>
      <c r="E38" s="265">
        <v>49508</v>
      </c>
      <c r="F38" s="266">
        <v>2000000000</v>
      </c>
      <c r="G38" s="67">
        <v>3.375</v>
      </c>
      <c r="H38" s="65">
        <v>46221</v>
      </c>
    </row>
    <row r="39" spans="2:8" ht="25.5" x14ac:dyDescent="0.25">
      <c r="B39" s="74"/>
      <c r="C39" s="69" t="s">
        <v>143</v>
      </c>
      <c r="D39" s="70"/>
      <c r="E39" s="70"/>
      <c r="F39" s="71">
        <f>F38*1.95583</f>
        <v>3911660000</v>
      </c>
      <c r="G39" s="73"/>
      <c r="H39" s="70"/>
    </row>
    <row r="40" spans="2:8" ht="26.25" x14ac:dyDescent="0.25">
      <c r="B40" s="63" t="s">
        <v>312</v>
      </c>
      <c r="C40" s="64" t="s">
        <v>1</v>
      </c>
      <c r="D40" s="265">
        <v>45856</v>
      </c>
      <c r="E40" s="265">
        <v>53161</v>
      </c>
      <c r="F40" s="266">
        <v>1200000000</v>
      </c>
      <c r="G40" s="67">
        <v>4.125</v>
      </c>
      <c r="H40" s="65">
        <v>46221</v>
      </c>
    </row>
    <row r="41" spans="2:8" ht="25.5" x14ac:dyDescent="0.25">
      <c r="B41" s="74"/>
      <c r="C41" s="69" t="s">
        <v>143</v>
      </c>
      <c r="D41" s="70"/>
      <c r="E41" s="70"/>
      <c r="F41" s="71">
        <f>F40*1.95583</f>
        <v>2346996000</v>
      </c>
      <c r="G41" s="73"/>
      <c r="H41" s="70"/>
    </row>
    <row r="42" spans="2:8" x14ac:dyDescent="0.25">
      <c r="B42" s="75" t="s">
        <v>164</v>
      </c>
      <c r="C42" s="76"/>
      <c r="D42" s="76"/>
      <c r="E42" s="76"/>
      <c r="F42" s="77">
        <f>F9+F11+F13+F15+F17+F19+F21+F23+F25+F27+F29+F31+F33+F35+F37+F39+F41</f>
        <v>44549060000</v>
      </c>
      <c r="G42" s="76"/>
      <c r="H42" s="76"/>
    </row>
    <row r="43" spans="2:8" ht="27" customHeight="1" x14ac:dyDescent="0.25">
      <c r="B43" s="318" t="s">
        <v>313</v>
      </c>
      <c r="C43" s="319"/>
      <c r="D43" s="319"/>
      <c r="E43" s="319"/>
      <c r="F43" s="319"/>
      <c r="G43" s="319"/>
      <c r="H43" s="319"/>
    </row>
  </sheetData>
  <mergeCells count="5">
    <mergeCell ref="B4:H4"/>
    <mergeCell ref="B5:H5"/>
    <mergeCell ref="B6:B7"/>
    <mergeCell ref="B22:B23"/>
    <mergeCell ref="B43:H43"/>
  </mergeCells>
  <pageMargins left="0.7" right="0.7" top="0.75" bottom="0.75" header="0.3" footer="0.3"/>
  <pageSetup paperSize="9" scale="5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16"/>
  <sheetViews>
    <sheetView showGridLines="0" zoomScale="85" zoomScaleNormal="85" workbookViewId="0">
      <selection activeCell="T45" sqref="T45"/>
    </sheetView>
  </sheetViews>
  <sheetFormatPr defaultRowHeight="15.75" x14ac:dyDescent="0.25"/>
  <cols>
    <col min="1" max="1" width="20.625" customWidth="1"/>
    <col min="2" max="2" width="8" customWidth="1"/>
    <col min="3" max="3" width="8.75" customWidth="1"/>
    <col min="4" max="4" width="5.5" customWidth="1"/>
    <col min="5" max="5" width="16.25" customWidth="1"/>
    <col min="6" max="6" width="14.75" customWidth="1"/>
    <col min="7" max="7" width="14.875" customWidth="1"/>
    <col min="8" max="8" width="15.375" customWidth="1"/>
    <col min="9" max="9" width="13.5" customWidth="1"/>
    <col min="10" max="10" width="12" customWidth="1"/>
    <col min="11" max="11" width="10.25" customWidth="1"/>
    <col min="12" max="12" width="9.5" customWidth="1"/>
    <col min="13" max="13" width="9.75" customWidth="1"/>
    <col min="15" max="15" width="7.5" customWidth="1"/>
    <col min="16" max="16" width="10.125" customWidth="1"/>
    <col min="20" max="20" width="19.625" bestFit="1" customWidth="1"/>
  </cols>
  <sheetData>
    <row r="1" spans="1:18" x14ac:dyDescent="0.25">
      <c r="A1" s="320" t="s">
        <v>166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</row>
    <row r="2" spans="1:18" x14ac:dyDescent="0.25">
      <c r="A2" s="321" t="s">
        <v>276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</row>
    <row r="3" spans="1:18" x14ac:dyDescent="0.25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</row>
    <row r="4" spans="1:18" x14ac:dyDescent="0.25">
      <c r="A4" s="142" t="s">
        <v>167</v>
      </c>
      <c r="B4" s="78"/>
      <c r="C4" s="79"/>
      <c r="D4" s="79"/>
      <c r="E4" s="79"/>
      <c r="F4" s="80"/>
      <c r="G4" s="81"/>
      <c r="H4" s="81"/>
      <c r="I4" s="82"/>
      <c r="J4" s="83"/>
      <c r="K4" s="79"/>
      <c r="L4" s="79"/>
      <c r="M4" s="79"/>
      <c r="N4" s="84"/>
      <c r="O4" s="84"/>
      <c r="P4" s="84"/>
      <c r="Q4" s="85"/>
      <c r="R4" s="84"/>
    </row>
    <row r="5" spans="1:18" ht="26.25" customHeight="1" x14ac:dyDescent="0.25">
      <c r="A5" s="322" t="s">
        <v>168</v>
      </c>
      <c r="B5" s="322" t="s">
        <v>169</v>
      </c>
      <c r="C5" s="322" t="s">
        <v>170</v>
      </c>
      <c r="D5" s="322" t="s">
        <v>171</v>
      </c>
      <c r="E5" s="145" t="s">
        <v>172</v>
      </c>
      <c r="F5" s="146"/>
      <c r="G5" s="147"/>
      <c r="H5" s="328" t="s">
        <v>173</v>
      </c>
      <c r="I5" s="328" t="s">
        <v>174</v>
      </c>
      <c r="J5" s="330" t="s">
        <v>175</v>
      </c>
      <c r="K5" s="148" t="s">
        <v>176</v>
      </c>
      <c r="L5" s="149"/>
      <c r="M5" s="149"/>
      <c r="N5" s="150"/>
      <c r="O5" s="322" t="s">
        <v>210</v>
      </c>
      <c r="P5" s="324" t="s">
        <v>177</v>
      </c>
      <c r="Q5" s="325"/>
      <c r="R5" s="326" t="s">
        <v>178</v>
      </c>
    </row>
    <row r="6" spans="1:18" ht="63" x14ac:dyDescent="0.25">
      <c r="A6" s="323"/>
      <c r="B6" s="323"/>
      <c r="C6" s="323"/>
      <c r="D6" s="323"/>
      <c r="E6" s="151" t="s">
        <v>179</v>
      </c>
      <c r="F6" s="228" t="s">
        <v>180</v>
      </c>
      <c r="G6" s="152" t="s">
        <v>181</v>
      </c>
      <c r="H6" s="329"/>
      <c r="I6" s="329"/>
      <c r="J6" s="331"/>
      <c r="K6" s="153" t="s">
        <v>182</v>
      </c>
      <c r="L6" s="228" t="s">
        <v>183</v>
      </c>
      <c r="M6" s="154" t="s">
        <v>184</v>
      </c>
      <c r="N6" s="228" t="s">
        <v>185</v>
      </c>
      <c r="O6" s="323"/>
      <c r="P6" s="228" t="s">
        <v>186</v>
      </c>
      <c r="Q6" s="228" t="s">
        <v>187</v>
      </c>
      <c r="R6" s="327"/>
    </row>
    <row r="7" spans="1:18" x14ac:dyDescent="0.25">
      <c r="A7" s="160" t="s">
        <v>219</v>
      </c>
      <c r="B7" s="161"/>
      <c r="C7" s="161">
        <v>46494</v>
      </c>
      <c r="D7" s="162">
        <v>1095</v>
      </c>
      <c r="E7" s="163">
        <f>E8+E9+E10+E11</f>
        <v>900000000</v>
      </c>
      <c r="F7" s="163">
        <f>F8+F9+F10+F11</f>
        <v>1433250200</v>
      </c>
      <c r="G7" s="163">
        <f>G8+G9+G10+G11</f>
        <v>900000000</v>
      </c>
      <c r="H7" s="163"/>
      <c r="I7" s="163"/>
      <c r="J7" s="163"/>
      <c r="K7" s="164"/>
      <c r="L7" s="164"/>
      <c r="M7" s="164"/>
      <c r="N7" s="164"/>
      <c r="O7" s="165">
        <v>0.03</v>
      </c>
      <c r="P7" s="166"/>
      <c r="Q7" s="166"/>
      <c r="R7" s="163"/>
    </row>
    <row r="8" spans="1:18" x14ac:dyDescent="0.25">
      <c r="A8" s="167" t="s">
        <v>188</v>
      </c>
      <c r="B8" s="168">
        <v>45399</v>
      </c>
      <c r="C8" s="168">
        <v>46494</v>
      </c>
      <c r="D8" s="169"/>
      <c r="E8" s="129">
        <v>200000000</v>
      </c>
      <c r="F8" s="130">
        <v>512500000</v>
      </c>
      <c r="G8" s="129">
        <v>200000000</v>
      </c>
      <c r="H8" s="129">
        <v>200055674.99000001</v>
      </c>
      <c r="I8" s="129">
        <v>9600</v>
      </c>
      <c r="J8" s="130">
        <v>65274.99</v>
      </c>
      <c r="K8" s="130">
        <v>99.5</v>
      </c>
      <c r="L8" s="130">
        <v>99.81</v>
      </c>
      <c r="M8" s="130">
        <v>100.34</v>
      </c>
      <c r="N8" s="130">
        <v>100.03</v>
      </c>
      <c r="O8" s="131">
        <v>0.03</v>
      </c>
      <c r="P8" s="132">
        <v>3.2000000000000001E-2</v>
      </c>
      <c r="Q8" s="132">
        <v>3.0099999999999998E-2</v>
      </c>
      <c r="R8" s="129">
        <v>3.79</v>
      </c>
    </row>
    <row r="9" spans="1:18" x14ac:dyDescent="0.25">
      <c r="A9" s="167" t="s">
        <v>220</v>
      </c>
      <c r="B9" s="168">
        <v>45441</v>
      </c>
      <c r="C9" s="168">
        <v>46494</v>
      </c>
      <c r="D9" s="169"/>
      <c r="E9" s="129">
        <v>300000000</v>
      </c>
      <c r="F9" s="130">
        <v>356935000</v>
      </c>
      <c r="G9" s="129">
        <v>300000000</v>
      </c>
      <c r="H9" s="129">
        <v>299511377.32999998</v>
      </c>
      <c r="I9" s="129">
        <v>1524239</v>
      </c>
      <c r="J9" s="130">
        <v>0</v>
      </c>
      <c r="K9" s="130">
        <v>99.35</v>
      </c>
      <c r="L9" s="130">
        <v>99.23</v>
      </c>
      <c r="M9" s="130">
        <v>100.19</v>
      </c>
      <c r="N9" s="130">
        <v>99.49</v>
      </c>
      <c r="O9" s="131">
        <v>0.03</v>
      </c>
      <c r="P9" s="132">
        <v>3.2599999999999997E-2</v>
      </c>
      <c r="Q9" s="132">
        <v>3.2099999999999997E-2</v>
      </c>
      <c r="R9" s="129">
        <v>3.78</v>
      </c>
    </row>
    <row r="10" spans="1:18" x14ac:dyDescent="0.25">
      <c r="A10" s="167" t="s">
        <v>221</v>
      </c>
      <c r="B10" s="168">
        <v>45469</v>
      </c>
      <c r="C10" s="168">
        <v>46494</v>
      </c>
      <c r="D10" s="169"/>
      <c r="E10" s="129">
        <v>200000000</v>
      </c>
      <c r="F10" s="130">
        <v>219575000</v>
      </c>
      <c r="G10" s="129">
        <v>200000000</v>
      </c>
      <c r="H10" s="129">
        <v>198982672.36000001</v>
      </c>
      <c r="I10" s="129">
        <v>2168012.5</v>
      </c>
      <c r="J10" s="130">
        <v>0</v>
      </c>
      <c r="K10" s="130">
        <v>98.8</v>
      </c>
      <c r="L10" s="130">
        <v>98.49</v>
      </c>
      <c r="M10" s="130">
        <v>99.33</v>
      </c>
      <c r="N10" s="130">
        <v>98.92</v>
      </c>
      <c r="O10" s="131">
        <v>0.03</v>
      </c>
      <c r="P10" s="132">
        <v>3.4799999999999998E-2</v>
      </c>
      <c r="Q10" s="132">
        <v>3.44E-2</v>
      </c>
      <c r="R10" s="129">
        <v>3.78</v>
      </c>
    </row>
    <row r="11" spans="1:18" x14ac:dyDescent="0.25">
      <c r="A11" s="167" t="s">
        <v>126</v>
      </c>
      <c r="B11" s="168">
        <v>45497</v>
      </c>
      <c r="C11" s="168">
        <v>46494</v>
      </c>
      <c r="D11" s="169"/>
      <c r="E11" s="129">
        <v>200000000</v>
      </c>
      <c r="F11" s="130">
        <v>344240200</v>
      </c>
      <c r="G11" s="129">
        <v>200000000</v>
      </c>
      <c r="H11" s="129">
        <v>198488023.16</v>
      </c>
      <c r="I11" s="129">
        <v>3122935.74</v>
      </c>
      <c r="J11" s="130">
        <v>0</v>
      </c>
      <c r="K11" s="130">
        <v>98.2</v>
      </c>
      <c r="L11" s="130">
        <v>98.19</v>
      </c>
      <c r="M11" s="130">
        <v>98.68</v>
      </c>
      <c r="N11" s="130">
        <v>98.44</v>
      </c>
      <c r="O11" s="131">
        <v>0.03</v>
      </c>
      <c r="P11" s="132">
        <v>3.73E-2</v>
      </c>
      <c r="Q11" s="132">
        <v>3.6400000000000002E-2</v>
      </c>
      <c r="R11" s="129">
        <v>3.63</v>
      </c>
    </row>
    <row r="12" spans="1:18" x14ac:dyDescent="0.25">
      <c r="A12" s="219" t="s">
        <v>233</v>
      </c>
      <c r="B12" s="161"/>
      <c r="C12" s="199">
        <v>46774</v>
      </c>
      <c r="D12" s="162">
        <v>1095</v>
      </c>
      <c r="E12" s="163">
        <f>E13+E14+E15+E16+E17</f>
        <v>1300000000</v>
      </c>
      <c r="F12" s="163">
        <f>F13+F14+F15+F16+F17</f>
        <v>2224652000</v>
      </c>
      <c r="G12" s="163">
        <f>G13+G14+G15+G16+G17</f>
        <v>1300000000</v>
      </c>
      <c r="H12" s="163"/>
      <c r="I12" s="163"/>
      <c r="J12" s="163"/>
      <c r="K12" s="164"/>
      <c r="L12" s="164"/>
      <c r="M12" s="164"/>
      <c r="N12" s="164"/>
      <c r="O12" s="165">
        <v>2.75E-2</v>
      </c>
      <c r="P12" s="166"/>
      <c r="Q12" s="166"/>
      <c r="R12" s="163"/>
    </row>
    <row r="13" spans="1:18" x14ac:dyDescent="0.25">
      <c r="A13" s="172" t="s">
        <v>188</v>
      </c>
      <c r="B13" s="168">
        <v>45679</v>
      </c>
      <c r="C13" s="173">
        <v>46774</v>
      </c>
      <c r="D13" s="169"/>
      <c r="E13" s="129">
        <v>300000000</v>
      </c>
      <c r="F13" s="130">
        <v>454912000</v>
      </c>
      <c r="G13" s="129">
        <v>300000000</v>
      </c>
      <c r="H13" s="129">
        <v>298910720</v>
      </c>
      <c r="I13" s="129">
        <v>1089280</v>
      </c>
      <c r="J13" s="130">
        <v>0</v>
      </c>
      <c r="K13" s="130">
        <v>99.41</v>
      </c>
      <c r="L13" s="130">
        <v>99.43</v>
      </c>
      <c r="M13" s="130">
        <v>100</v>
      </c>
      <c r="N13" s="130">
        <v>99.64</v>
      </c>
      <c r="O13" s="131">
        <v>2.75E-2</v>
      </c>
      <c r="P13" s="132">
        <v>2.98E-2</v>
      </c>
      <c r="Q13" s="132">
        <v>2.9000000000000001E-2</v>
      </c>
      <c r="R13" s="129">
        <v>2.95</v>
      </c>
    </row>
    <row r="14" spans="1:18" x14ac:dyDescent="0.25">
      <c r="A14" s="172" t="s">
        <v>220</v>
      </c>
      <c r="B14" s="168">
        <v>45700</v>
      </c>
      <c r="C14" s="173">
        <v>46774</v>
      </c>
      <c r="D14" s="169"/>
      <c r="E14" s="129">
        <v>100000000</v>
      </c>
      <c r="F14" s="130">
        <v>221290000</v>
      </c>
      <c r="G14" s="129">
        <v>100000000</v>
      </c>
      <c r="H14" s="129">
        <v>100177106.23</v>
      </c>
      <c r="I14" s="129">
        <v>44553.71</v>
      </c>
      <c r="J14" s="130">
        <v>63440.72</v>
      </c>
      <c r="K14" s="130">
        <v>99.64</v>
      </c>
      <c r="L14" s="130">
        <v>99.75</v>
      </c>
      <c r="M14" s="130">
        <v>100.55</v>
      </c>
      <c r="N14" s="130">
        <v>100.02</v>
      </c>
      <c r="O14" s="131">
        <v>2.75E-2</v>
      </c>
      <c r="P14" s="132">
        <v>2.9000000000000001E-2</v>
      </c>
      <c r="Q14" s="132">
        <v>2.76E-2</v>
      </c>
      <c r="R14" s="129">
        <v>2.82</v>
      </c>
    </row>
    <row r="15" spans="1:18" x14ac:dyDescent="0.25">
      <c r="A15" s="172" t="s">
        <v>221</v>
      </c>
      <c r="B15" s="168">
        <v>45728</v>
      </c>
      <c r="C15" s="173">
        <v>46774</v>
      </c>
      <c r="D15" s="169"/>
      <c r="E15" s="140">
        <v>100000000</v>
      </c>
      <c r="F15" s="130">
        <v>189700000</v>
      </c>
      <c r="G15" s="129">
        <v>100000000</v>
      </c>
      <c r="H15" s="129">
        <v>100136528.06</v>
      </c>
      <c r="I15" s="129">
        <v>232650</v>
      </c>
      <c r="J15" s="130">
        <v>0</v>
      </c>
      <c r="K15" s="130">
        <v>99.47</v>
      </c>
      <c r="L15" s="130">
        <v>99.47</v>
      </c>
      <c r="M15" s="130">
        <v>100</v>
      </c>
      <c r="N15" s="130">
        <v>99.77</v>
      </c>
      <c r="O15" s="131">
        <v>2.75E-2</v>
      </c>
      <c r="P15" s="132">
        <v>2.9700000000000001E-2</v>
      </c>
      <c r="Q15" s="132">
        <v>2.8500000000000001E-2</v>
      </c>
      <c r="R15" s="129">
        <v>2.59</v>
      </c>
    </row>
    <row r="16" spans="1:18" x14ac:dyDescent="0.25">
      <c r="A16" s="172" t="s">
        <v>126</v>
      </c>
      <c r="B16" s="168">
        <v>45756</v>
      </c>
      <c r="C16" s="173">
        <v>46774</v>
      </c>
      <c r="D16" s="171"/>
      <c r="E16" s="140">
        <v>500000000</v>
      </c>
      <c r="F16" s="130">
        <v>971900000</v>
      </c>
      <c r="G16" s="129">
        <v>500000000</v>
      </c>
      <c r="H16" s="129">
        <v>501486084.95999998</v>
      </c>
      <c r="I16" s="129">
        <v>1414600</v>
      </c>
      <c r="J16" s="130">
        <v>0</v>
      </c>
      <c r="K16" s="130">
        <v>99.49</v>
      </c>
      <c r="L16" s="130">
        <v>99.52</v>
      </c>
      <c r="M16" s="130">
        <v>100.13</v>
      </c>
      <c r="N16" s="130">
        <v>99.72</v>
      </c>
      <c r="O16" s="131">
        <v>2.75E-2</v>
      </c>
      <c r="P16" s="132">
        <v>2.9600000000000001E-2</v>
      </c>
      <c r="Q16" s="132">
        <v>2.8799999999999999E-2</v>
      </c>
      <c r="R16" s="129">
        <v>2.39</v>
      </c>
    </row>
    <row r="17" spans="1:20" x14ac:dyDescent="0.25">
      <c r="A17" s="172" t="s">
        <v>191</v>
      </c>
      <c r="B17" s="175">
        <v>45896</v>
      </c>
      <c r="C17" s="173">
        <v>46774</v>
      </c>
      <c r="D17" s="231"/>
      <c r="E17" s="140">
        <v>300000000</v>
      </c>
      <c r="F17" s="130">
        <v>386850000</v>
      </c>
      <c r="G17" s="129">
        <v>300000000</v>
      </c>
      <c r="H17" s="129">
        <v>303356073.67000002</v>
      </c>
      <c r="I17" s="129">
        <v>0</v>
      </c>
      <c r="J17" s="130">
        <v>2542375</v>
      </c>
      <c r="K17" s="130">
        <v>100.73</v>
      </c>
      <c r="L17" s="130">
        <v>100.6</v>
      </c>
      <c r="M17" s="130">
        <v>101.21</v>
      </c>
      <c r="N17" s="130">
        <v>100.85</v>
      </c>
      <c r="O17" s="131">
        <v>2.75E-2</v>
      </c>
      <c r="P17" s="132">
        <v>2.4500000000000001E-2</v>
      </c>
      <c r="Q17" s="132">
        <v>2.4E-2</v>
      </c>
      <c r="R17" s="129">
        <v>1.82</v>
      </c>
    </row>
    <row r="18" spans="1:20" x14ac:dyDescent="0.25">
      <c r="A18" s="96" t="s">
        <v>222</v>
      </c>
      <c r="B18" s="103"/>
      <c r="C18" s="97"/>
      <c r="D18" s="220"/>
      <c r="E18" s="98">
        <f>E7+E12</f>
        <v>2200000000</v>
      </c>
      <c r="F18" s="98">
        <f>F7+F12</f>
        <v>3657902200</v>
      </c>
      <c r="G18" s="98">
        <f>G7+G12</f>
        <v>2200000000</v>
      </c>
      <c r="H18" s="98">
        <f>SUM(H8:H17)</f>
        <v>2201104260.7600002</v>
      </c>
      <c r="I18" s="98">
        <f>SUM(I8:I17)</f>
        <v>9605870.9499999993</v>
      </c>
      <c r="J18" s="98">
        <f>SUM(J8:J17)</f>
        <v>2671090.71</v>
      </c>
      <c r="K18" s="99"/>
      <c r="L18" s="99"/>
      <c r="M18" s="99"/>
      <c r="N18" s="99"/>
      <c r="O18" s="100"/>
      <c r="P18" s="100"/>
      <c r="Q18" s="100"/>
      <c r="R18" s="101"/>
      <c r="T18" s="205"/>
    </row>
    <row r="19" spans="1:20" x14ac:dyDescent="0.25">
      <c r="A19" s="160" t="s">
        <v>39</v>
      </c>
      <c r="B19" s="161"/>
      <c r="C19" s="161">
        <v>46077</v>
      </c>
      <c r="D19" s="162">
        <v>1826</v>
      </c>
      <c r="E19" s="163">
        <f>E20+E21+E22+E23+E24</f>
        <v>1700000000</v>
      </c>
      <c r="F19" s="163">
        <f>F20+F21+F22+F23+F24</f>
        <v>2549810000</v>
      </c>
      <c r="G19" s="163">
        <f>G20+G21+G22+G23+G24</f>
        <v>1700000000</v>
      </c>
      <c r="H19" s="163"/>
      <c r="I19" s="163"/>
      <c r="J19" s="163"/>
      <c r="K19" s="164"/>
      <c r="L19" s="164"/>
      <c r="M19" s="164"/>
      <c r="N19" s="164"/>
      <c r="O19" s="165">
        <f>O20</f>
        <v>0</v>
      </c>
      <c r="P19" s="166"/>
      <c r="Q19" s="166"/>
      <c r="R19" s="163"/>
    </row>
    <row r="20" spans="1:20" x14ac:dyDescent="0.25">
      <c r="A20" s="172" t="s">
        <v>188</v>
      </c>
      <c r="B20" s="168">
        <v>44251</v>
      </c>
      <c r="C20" s="173">
        <v>46077</v>
      </c>
      <c r="D20" s="169"/>
      <c r="E20" s="129">
        <v>200000000</v>
      </c>
      <c r="F20" s="130">
        <v>420400000</v>
      </c>
      <c r="G20" s="129">
        <v>200000000</v>
      </c>
      <c r="H20" s="129">
        <v>201696550</v>
      </c>
      <c r="I20" s="129">
        <v>0</v>
      </c>
      <c r="J20" s="129">
        <v>1696550</v>
      </c>
      <c r="K20" s="130">
        <v>100.41</v>
      </c>
      <c r="L20" s="130">
        <v>100.56</v>
      </c>
      <c r="M20" s="130">
        <v>101.51</v>
      </c>
      <c r="N20" s="130">
        <v>100.85</v>
      </c>
      <c r="O20" s="131">
        <v>0</v>
      </c>
      <c r="P20" s="132">
        <v>-8.0000000000000004E-4</v>
      </c>
      <c r="Q20" s="132">
        <v>-1.6999999999999999E-3</v>
      </c>
      <c r="R20" s="129">
        <v>0</v>
      </c>
    </row>
    <row r="21" spans="1:20" x14ac:dyDescent="0.25">
      <c r="A21" s="172" t="s">
        <v>189</v>
      </c>
      <c r="B21" s="168">
        <v>44279</v>
      </c>
      <c r="C21" s="173">
        <v>46077</v>
      </c>
      <c r="D21" s="169"/>
      <c r="E21" s="129">
        <v>300000000</v>
      </c>
      <c r="F21" s="130">
        <v>458500000</v>
      </c>
      <c r="G21" s="129">
        <v>300000000</v>
      </c>
      <c r="H21" s="129">
        <v>301399775</v>
      </c>
      <c r="I21" s="129">
        <v>0</v>
      </c>
      <c r="J21" s="129">
        <v>1399775</v>
      </c>
      <c r="K21" s="130">
        <v>100.28</v>
      </c>
      <c r="L21" s="130">
        <v>100.16</v>
      </c>
      <c r="M21" s="130">
        <v>100.94</v>
      </c>
      <c r="N21" s="130">
        <v>100.47</v>
      </c>
      <c r="O21" s="131">
        <v>0</v>
      </c>
      <c r="P21" s="132">
        <v>-5.9999999999999995E-4</v>
      </c>
      <c r="Q21" s="132">
        <v>-1E-3</v>
      </c>
      <c r="R21" s="129">
        <v>0</v>
      </c>
    </row>
    <row r="22" spans="1:20" x14ac:dyDescent="0.25">
      <c r="A22" s="172" t="s">
        <v>190</v>
      </c>
      <c r="B22" s="168">
        <v>44448</v>
      </c>
      <c r="C22" s="173">
        <v>46077</v>
      </c>
      <c r="D22" s="171"/>
      <c r="E22" s="129">
        <v>200000000</v>
      </c>
      <c r="F22" s="130">
        <v>423850000</v>
      </c>
      <c r="G22" s="129">
        <v>200000000</v>
      </c>
      <c r="H22" s="129">
        <v>201326150</v>
      </c>
      <c r="I22" s="129">
        <v>0</v>
      </c>
      <c r="J22" s="129">
        <v>1326150</v>
      </c>
      <c r="K22" s="130">
        <v>100.38</v>
      </c>
      <c r="L22" s="130">
        <v>100.53</v>
      </c>
      <c r="M22" s="130">
        <v>101.21</v>
      </c>
      <c r="N22" s="130">
        <v>100.66</v>
      </c>
      <c r="O22" s="131">
        <v>0</v>
      </c>
      <c r="P22" s="132">
        <v>-8.0000000000000004E-4</v>
      </c>
      <c r="Q22" s="132">
        <v>-1.5E-3</v>
      </c>
      <c r="R22" s="129">
        <v>0</v>
      </c>
    </row>
    <row r="23" spans="1:20" x14ac:dyDescent="0.25">
      <c r="A23" s="172" t="s">
        <v>126</v>
      </c>
      <c r="B23" s="168">
        <v>44482</v>
      </c>
      <c r="C23" s="173">
        <v>46077</v>
      </c>
      <c r="D23" s="171"/>
      <c r="E23" s="129">
        <v>500000000</v>
      </c>
      <c r="F23" s="130">
        <v>612600000</v>
      </c>
      <c r="G23" s="129">
        <v>500000000</v>
      </c>
      <c r="H23" s="129">
        <v>500462005</v>
      </c>
      <c r="I23" s="129">
        <v>0</v>
      </c>
      <c r="J23" s="129">
        <v>462005</v>
      </c>
      <c r="K23" s="130">
        <v>99.98</v>
      </c>
      <c r="L23" s="130">
        <v>99.83</v>
      </c>
      <c r="M23" s="130">
        <v>100.66</v>
      </c>
      <c r="N23" s="130">
        <v>100.09</v>
      </c>
      <c r="O23" s="131">
        <v>0</v>
      </c>
      <c r="P23" s="132">
        <v>0</v>
      </c>
      <c r="Q23" s="132">
        <v>-2.0000000000000001E-4</v>
      </c>
      <c r="R23" s="129">
        <v>0</v>
      </c>
    </row>
    <row r="24" spans="1:20" x14ac:dyDescent="0.25">
      <c r="A24" s="172" t="s">
        <v>191</v>
      </c>
      <c r="B24" s="168">
        <v>44510</v>
      </c>
      <c r="C24" s="173">
        <v>46077</v>
      </c>
      <c r="D24" s="171"/>
      <c r="E24" s="129">
        <v>500000000</v>
      </c>
      <c r="F24" s="130">
        <v>634460000</v>
      </c>
      <c r="G24" s="129">
        <v>500000000</v>
      </c>
      <c r="H24" s="129">
        <v>494217501</v>
      </c>
      <c r="I24" s="129">
        <v>5782499</v>
      </c>
      <c r="J24" s="130">
        <v>0</v>
      </c>
      <c r="K24" s="130">
        <v>98.66</v>
      </c>
      <c r="L24" s="130">
        <v>98.43</v>
      </c>
      <c r="M24" s="130">
        <v>99.52</v>
      </c>
      <c r="N24" s="130">
        <v>98.84</v>
      </c>
      <c r="O24" s="131">
        <v>0</v>
      </c>
      <c r="P24" s="132">
        <v>3.0999999999999999E-3</v>
      </c>
      <c r="Q24" s="132">
        <v>2.7000000000000001E-3</v>
      </c>
      <c r="R24" s="129">
        <v>0</v>
      </c>
    </row>
    <row r="25" spans="1:20" x14ac:dyDescent="0.25">
      <c r="A25" s="96" t="s">
        <v>192</v>
      </c>
      <c r="B25" s="97"/>
      <c r="C25" s="97"/>
      <c r="D25" s="170"/>
      <c r="E25" s="98">
        <f>E19</f>
        <v>1700000000</v>
      </c>
      <c r="F25" s="98">
        <f>F19</f>
        <v>2549810000</v>
      </c>
      <c r="G25" s="98">
        <f>G19</f>
        <v>1700000000</v>
      </c>
      <c r="H25" s="98">
        <f>SUM(H19:H24)</f>
        <v>1699101981</v>
      </c>
      <c r="I25" s="98">
        <f>SUM(I19:I24)</f>
        <v>5782499</v>
      </c>
      <c r="J25" s="98">
        <f>SUM(J19:J24)</f>
        <v>4884480</v>
      </c>
      <c r="K25" s="99"/>
      <c r="L25" s="99"/>
      <c r="M25" s="99"/>
      <c r="N25" s="99"/>
      <c r="O25" s="100"/>
      <c r="P25" s="100"/>
      <c r="Q25" s="100"/>
      <c r="R25" s="101"/>
    </row>
    <row r="26" spans="1:20" x14ac:dyDescent="0.25">
      <c r="A26" s="160" t="s">
        <v>40</v>
      </c>
      <c r="B26" s="161"/>
      <c r="C26" s="161">
        <v>46840</v>
      </c>
      <c r="D26" s="162">
        <v>2008</v>
      </c>
      <c r="E26" s="163">
        <f>E27+E28</f>
        <v>400000000</v>
      </c>
      <c r="F26" s="163">
        <f>F27+F28</f>
        <v>412050000</v>
      </c>
      <c r="G26" s="163">
        <f>G27+G28</f>
        <v>330500000</v>
      </c>
      <c r="H26" s="163"/>
      <c r="I26" s="163"/>
      <c r="J26" s="163"/>
      <c r="K26" s="164"/>
      <c r="L26" s="164"/>
      <c r="M26" s="164"/>
      <c r="N26" s="164"/>
      <c r="O26" s="165">
        <v>3.2000000000000001E-2</v>
      </c>
      <c r="P26" s="166"/>
      <c r="Q26" s="166"/>
      <c r="R26" s="163"/>
    </row>
    <row r="27" spans="1:20" x14ac:dyDescent="0.25">
      <c r="A27" s="172" t="s">
        <v>188</v>
      </c>
      <c r="B27" s="168">
        <v>44832</v>
      </c>
      <c r="C27" s="174">
        <v>46840</v>
      </c>
      <c r="D27" s="169"/>
      <c r="E27" s="129">
        <v>200000000</v>
      </c>
      <c r="F27" s="130">
        <v>203850000</v>
      </c>
      <c r="G27" s="129">
        <v>149950000</v>
      </c>
      <c r="H27" s="129">
        <v>143481695</v>
      </c>
      <c r="I27" s="129">
        <v>6468305</v>
      </c>
      <c r="J27" s="130">
        <v>0</v>
      </c>
      <c r="K27" s="130">
        <v>94.65</v>
      </c>
      <c r="L27" s="130">
        <v>93.91</v>
      </c>
      <c r="M27" s="130">
        <v>97.53</v>
      </c>
      <c r="N27" s="130">
        <v>95.69</v>
      </c>
      <c r="O27" s="131">
        <v>3.2000000000000001E-2</v>
      </c>
      <c r="P27" s="132">
        <v>4.36E-2</v>
      </c>
      <c r="Q27" s="132">
        <v>4.1300000000000003E-2</v>
      </c>
      <c r="R27" s="129">
        <v>0</v>
      </c>
    </row>
    <row r="28" spans="1:20" x14ac:dyDescent="0.25">
      <c r="A28" s="172" t="s">
        <v>189</v>
      </c>
      <c r="B28" s="175">
        <v>44853</v>
      </c>
      <c r="C28" s="174">
        <v>46840</v>
      </c>
      <c r="D28" s="171"/>
      <c r="E28" s="129">
        <v>200000000</v>
      </c>
      <c r="F28" s="130">
        <v>208200000</v>
      </c>
      <c r="G28" s="129">
        <v>180550000</v>
      </c>
      <c r="H28" s="129">
        <v>161089284.91999999</v>
      </c>
      <c r="I28" s="129">
        <v>19793125</v>
      </c>
      <c r="J28" s="130">
        <v>0</v>
      </c>
      <c r="K28" s="130">
        <v>88.31</v>
      </c>
      <c r="L28" s="130">
        <v>87.58</v>
      </c>
      <c r="M28" s="130">
        <v>96.5</v>
      </c>
      <c r="N28" s="130">
        <v>89.04</v>
      </c>
      <c r="O28" s="131">
        <v>3.2000000000000001E-2</v>
      </c>
      <c r="P28" s="132">
        <v>5.8200000000000002E-2</v>
      </c>
      <c r="Q28" s="132">
        <v>5.6500000000000002E-2</v>
      </c>
      <c r="R28" s="129">
        <v>0.49</v>
      </c>
    </row>
    <row r="29" spans="1:20" x14ac:dyDescent="0.25">
      <c r="A29" s="96" t="s">
        <v>193</v>
      </c>
      <c r="B29" s="97"/>
      <c r="C29" s="97"/>
      <c r="D29" s="170"/>
      <c r="E29" s="98">
        <f>E26</f>
        <v>400000000</v>
      </c>
      <c r="F29" s="98">
        <f>F26</f>
        <v>412050000</v>
      </c>
      <c r="G29" s="98">
        <f>G26</f>
        <v>330500000</v>
      </c>
      <c r="H29" s="98">
        <f>H27+H28</f>
        <v>304570979.91999996</v>
      </c>
      <c r="I29" s="98">
        <f>I27+I28</f>
        <v>26261430</v>
      </c>
      <c r="J29" s="98">
        <f>J27+J28</f>
        <v>0</v>
      </c>
      <c r="K29" s="99"/>
      <c r="L29" s="99"/>
      <c r="M29" s="99"/>
      <c r="N29" s="99"/>
      <c r="O29" s="100"/>
      <c r="P29" s="100"/>
      <c r="Q29" s="100"/>
      <c r="R29" s="101"/>
    </row>
    <row r="30" spans="1:20" x14ac:dyDescent="0.25">
      <c r="A30" s="102"/>
      <c r="B30" s="103"/>
      <c r="C30" s="103"/>
      <c r="D30" s="103"/>
      <c r="E30" s="98"/>
      <c r="F30" s="98"/>
      <c r="G30" s="98"/>
      <c r="H30" s="98"/>
      <c r="I30" s="98"/>
      <c r="J30" s="98"/>
      <c r="K30" s="99"/>
      <c r="L30" s="99"/>
      <c r="M30" s="99"/>
      <c r="N30" s="99"/>
      <c r="O30" s="100"/>
      <c r="P30" s="100"/>
      <c r="Q30" s="100"/>
      <c r="R30" s="101"/>
    </row>
    <row r="31" spans="1:20" x14ac:dyDescent="0.25">
      <c r="A31" s="102" t="s">
        <v>194</v>
      </c>
      <c r="B31" s="103"/>
      <c r="C31" s="103"/>
      <c r="D31" s="103"/>
      <c r="E31" s="98">
        <f>E29+E25+E18</f>
        <v>4300000000</v>
      </c>
      <c r="F31" s="98">
        <f>F29+F25+F18</f>
        <v>6619762200</v>
      </c>
      <c r="G31" s="98">
        <f>G29+G25+G18</f>
        <v>4230500000</v>
      </c>
      <c r="H31" s="98">
        <f>H18+H25+H29</f>
        <v>4204777221.6800003</v>
      </c>
      <c r="I31" s="98">
        <f>I18+I25+I29</f>
        <v>41649799.950000003</v>
      </c>
      <c r="J31" s="98">
        <f>J29+J25+J18</f>
        <v>7555570.71</v>
      </c>
      <c r="K31" s="99"/>
      <c r="L31" s="99"/>
      <c r="M31" s="99"/>
      <c r="N31" s="99"/>
      <c r="O31" s="100"/>
      <c r="P31" s="100"/>
      <c r="Q31" s="100"/>
      <c r="R31" s="101"/>
    </row>
    <row r="32" spans="1:20" x14ac:dyDescent="0.25">
      <c r="A32" s="206"/>
      <c r="B32" s="207"/>
      <c r="C32" s="207"/>
      <c r="D32" s="207"/>
      <c r="E32" s="208"/>
      <c r="F32" s="208"/>
      <c r="G32" s="208"/>
      <c r="H32" s="209"/>
      <c r="I32" s="208"/>
      <c r="J32" s="209"/>
      <c r="K32" s="210"/>
      <c r="L32" s="211"/>
      <c r="M32" s="210"/>
      <c r="N32" s="211"/>
      <c r="O32" s="212"/>
      <c r="P32" s="213"/>
      <c r="Q32" s="212"/>
      <c r="R32" s="214"/>
    </row>
    <row r="33" spans="1:18" x14ac:dyDescent="0.25">
      <c r="A33" s="176" t="s">
        <v>223</v>
      </c>
      <c r="B33" s="177"/>
      <c r="C33" s="178">
        <v>47618</v>
      </c>
      <c r="D33" s="179">
        <v>2191</v>
      </c>
      <c r="E33" s="180">
        <f>E34+E35+E36+E37</f>
        <v>800000000</v>
      </c>
      <c r="F33" s="180">
        <f>F34+F35+F36+F37</f>
        <v>1437795800</v>
      </c>
      <c r="G33" s="180">
        <f>G34+G35+G36+G37</f>
        <v>800000000</v>
      </c>
      <c r="H33" s="181"/>
      <c r="I33" s="180"/>
      <c r="J33" s="182"/>
      <c r="K33" s="183"/>
      <c r="L33" s="184"/>
      <c r="M33" s="183"/>
      <c r="N33" s="184"/>
      <c r="O33" s="185">
        <v>3.2500000000000001E-2</v>
      </c>
      <c r="P33" s="186"/>
      <c r="Q33" s="187"/>
      <c r="R33" s="180"/>
    </row>
    <row r="34" spans="1:18" x14ac:dyDescent="0.25">
      <c r="A34" s="167" t="s">
        <v>195</v>
      </c>
      <c r="B34" s="188">
        <v>45427</v>
      </c>
      <c r="C34" s="168">
        <v>47618</v>
      </c>
      <c r="D34" s="189"/>
      <c r="E34" s="129">
        <v>200000000</v>
      </c>
      <c r="F34" s="134">
        <v>445347000</v>
      </c>
      <c r="G34" s="129">
        <v>200000000</v>
      </c>
      <c r="H34" s="135">
        <v>199179249</v>
      </c>
      <c r="I34" s="129">
        <v>820751</v>
      </c>
      <c r="J34" s="136">
        <v>0</v>
      </c>
      <c r="K34" s="130">
        <v>98.93</v>
      </c>
      <c r="L34" s="136">
        <v>99.39</v>
      </c>
      <c r="M34" s="130">
        <v>99.94</v>
      </c>
      <c r="N34" s="136">
        <v>99.59</v>
      </c>
      <c r="O34" s="131">
        <v>3.2500000000000001E-2</v>
      </c>
      <c r="P34" s="137">
        <v>3.4799999999999998E-2</v>
      </c>
      <c r="Q34" s="132">
        <v>3.3500000000000002E-2</v>
      </c>
      <c r="R34" s="129">
        <v>3.78</v>
      </c>
    </row>
    <row r="35" spans="1:18" x14ac:dyDescent="0.25">
      <c r="A35" s="167" t="s">
        <v>196</v>
      </c>
      <c r="B35" s="188">
        <v>45455</v>
      </c>
      <c r="C35" s="168">
        <v>47618</v>
      </c>
      <c r="D35" s="189"/>
      <c r="E35" s="129">
        <v>200000000</v>
      </c>
      <c r="F35" s="134">
        <v>265220000</v>
      </c>
      <c r="G35" s="129">
        <v>200000000</v>
      </c>
      <c r="H35" s="135">
        <v>197779951.59999999</v>
      </c>
      <c r="I35" s="129">
        <v>2718678.5</v>
      </c>
      <c r="J35" s="136">
        <v>0</v>
      </c>
      <c r="K35" s="130">
        <v>99.41</v>
      </c>
      <c r="L35" s="136">
        <v>98.14</v>
      </c>
      <c r="M35" s="130">
        <v>99.31</v>
      </c>
      <c r="N35" s="136">
        <v>98.64</v>
      </c>
      <c r="O35" s="131">
        <v>3.2500000000000001E-2</v>
      </c>
      <c r="P35" s="137">
        <v>3.5799999999999998E-2</v>
      </c>
      <c r="Q35" s="132">
        <v>3.5400000000000001E-2</v>
      </c>
      <c r="R35" s="129">
        <v>3.78</v>
      </c>
    </row>
    <row r="36" spans="1:18" x14ac:dyDescent="0.25">
      <c r="A36" s="167" t="s">
        <v>190</v>
      </c>
      <c r="B36" s="188">
        <v>45483</v>
      </c>
      <c r="C36" s="168">
        <v>47618</v>
      </c>
      <c r="D36" s="189"/>
      <c r="E36" s="129">
        <v>200000000</v>
      </c>
      <c r="F36" s="134">
        <v>259373000</v>
      </c>
      <c r="G36" s="129">
        <v>200000000</v>
      </c>
      <c r="H36" s="135">
        <v>195461729.88</v>
      </c>
      <c r="I36" s="129">
        <v>5535530.4000000004</v>
      </c>
      <c r="J36" s="136">
        <v>0</v>
      </c>
      <c r="K36" s="130">
        <v>97</v>
      </c>
      <c r="L36" s="136">
        <v>96.45</v>
      </c>
      <c r="M36" s="130">
        <v>98.1</v>
      </c>
      <c r="N36" s="136">
        <v>97.23</v>
      </c>
      <c r="O36" s="131">
        <v>3.2500000000000001E-2</v>
      </c>
      <c r="P36" s="137">
        <v>3.8600000000000002E-2</v>
      </c>
      <c r="Q36" s="132">
        <v>3.8199999999999998E-2</v>
      </c>
      <c r="R36" s="129">
        <v>3.63</v>
      </c>
    </row>
    <row r="37" spans="1:18" x14ac:dyDescent="0.25">
      <c r="A37" s="192" t="s">
        <v>126</v>
      </c>
      <c r="B37" s="175">
        <v>45532</v>
      </c>
      <c r="C37" s="168">
        <v>47618</v>
      </c>
      <c r="D37" s="189"/>
      <c r="E37" s="129">
        <v>200000000</v>
      </c>
      <c r="F37" s="134">
        <v>467855800</v>
      </c>
      <c r="G37" s="129">
        <v>200000000</v>
      </c>
      <c r="H37" s="135">
        <v>196568096.06999999</v>
      </c>
      <c r="I37" s="129">
        <v>5301767</v>
      </c>
      <c r="J37" s="136">
        <v>0</v>
      </c>
      <c r="K37" s="130">
        <v>96.79</v>
      </c>
      <c r="L37" s="136">
        <v>97.1</v>
      </c>
      <c r="M37" s="130">
        <v>97.84</v>
      </c>
      <c r="N37" s="136">
        <v>97.35</v>
      </c>
      <c r="O37" s="131">
        <v>3.2500000000000001E-2</v>
      </c>
      <c r="P37" s="137">
        <v>3.9199999999999999E-2</v>
      </c>
      <c r="Q37" s="132">
        <v>3.7999999999999999E-2</v>
      </c>
      <c r="R37" s="129">
        <v>3.53</v>
      </c>
    </row>
    <row r="38" spans="1:18" x14ac:dyDescent="0.25">
      <c r="A38" s="190" t="s">
        <v>224</v>
      </c>
      <c r="B38" s="97"/>
      <c r="C38" s="97"/>
      <c r="D38" s="170"/>
      <c r="E38" s="98">
        <f>E33</f>
        <v>800000000</v>
      </c>
      <c r="F38" s="98">
        <f>F33</f>
        <v>1437795800</v>
      </c>
      <c r="G38" s="98">
        <f>G33</f>
        <v>800000000</v>
      </c>
      <c r="H38" s="98">
        <f>SUM(H34:H37)</f>
        <v>788989026.54999995</v>
      </c>
      <c r="I38" s="98">
        <f>SUM(I34:I37)</f>
        <v>14376726.9</v>
      </c>
      <c r="J38" s="98">
        <f>J34</f>
        <v>0</v>
      </c>
      <c r="K38" s="99"/>
      <c r="L38" s="99"/>
      <c r="M38" s="99"/>
      <c r="N38" s="99"/>
      <c r="O38" s="100"/>
      <c r="P38" s="100"/>
      <c r="Q38" s="100"/>
      <c r="R38" s="101"/>
    </row>
    <row r="39" spans="1:18" x14ac:dyDescent="0.25">
      <c r="A39" s="176" t="s">
        <v>234</v>
      </c>
      <c r="B39" s="177"/>
      <c r="C39" s="178">
        <v>48242</v>
      </c>
      <c r="D39" s="179">
        <v>2556</v>
      </c>
      <c r="E39" s="180">
        <f>E40+E41+E42+E43+E44+E45</f>
        <v>1400000000</v>
      </c>
      <c r="F39" s="180">
        <f>F40+F41+F42+F43+F44+F45</f>
        <v>2481089460</v>
      </c>
      <c r="G39" s="180">
        <f>G40+G41+G42+G43+G44+G45</f>
        <v>1400000000</v>
      </c>
      <c r="H39" s="181"/>
      <c r="I39" s="180"/>
      <c r="J39" s="182"/>
      <c r="K39" s="183"/>
      <c r="L39" s="184"/>
      <c r="M39" s="183"/>
      <c r="N39" s="184"/>
      <c r="O39" s="185">
        <v>3.2500000000000001E-2</v>
      </c>
      <c r="P39" s="186"/>
      <c r="Q39" s="187"/>
      <c r="R39" s="180"/>
    </row>
    <row r="40" spans="1:18" x14ac:dyDescent="0.25">
      <c r="A40" s="167" t="s">
        <v>195</v>
      </c>
      <c r="B40" s="188">
        <v>45686</v>
      </c>
      <c r="C40" s="168">
        <v>48242</v>
      </c>
      <c r="D40" s="189"/>
      <c r="E40" s="129">
        <v>300000000</v>
      </c>
      <c r="F40" s="134">
        <v>457660000</v>
      </c>
      <c r="G40" s="129">
        <v>300000000</v>
      </c>
      <c r="H40" s="135">
        <v>296525560</v>
      </c>
      <c r="I40" s="129">
        <v>3474440</v>
      </c>
      <c r="J40" s="136">
        <v>0</v>
      </c>
      <c r="K40" s="130">
        <v>98.5</v>
      </c>
      <c r="L40" s="136">
        <v>98.42</v>
      </c>
      <c r="M40" s="130">
        <v>99.45</v>
      </c>
      <c r="N40" s="136">
        <v>98.84</v>
      </c>
      <c r="O40" s="131">
        <v>3.2500000000000001E-2</v>
      </c>
      <c r="P40" s="137">
        <v>3.5200000000000002E-2</v>
      </c>
      <c r="Q40" s="132">
        <v>3.4700000000000002E-2</v>
      </c>
      <c r="R40" s="129">
        <v>2.95</v>
      </c>
    </row>
    <row r="41" spans="1:18" x14ac:dyDescent="0.25">
      <c r="A41" s="167" t="s">
        <v>196</v>
      </c>
      <c r="B41" s="168">
        <v>45714</v>
      </c>
      <c r="C41" s="168">
        <v>48242</v>
      </c>
      <c r="D41" s="189"/>
      <c r="E41" s="129">
        <v>100000000</v>
      </c>
      <c r="F41" s="134">
        <v>251750000</v>
      </c>
      <c r="G41" s="129">
        <v>100000000</v>
      </c>
      <c r="H41" s="135">
        <v>100040760.08</v>
      </c>
      <c r="I41" s="129">
        <v>208555</v>
      </c>
      <c r="J41" s="136">
        <v>0</v>
      </c>
      <c r="K41" s="130">
        <v>99.19</v>
      </c>
      <c r="L41" s="136">
        <v>99.45</v>
      </c>
      <c r="M41" s="130">
        <v>100.11</v>
      </c>
      <c r="N41" s="136">
        <v>99.79</v>
      </c>
      <c r="O41" s="131">
        <v>3.2500000000000001E-2</v>
      </c>
      <c r="P41" s="137">
        <v>3.4099999999999998E-2</v>
      </c>
      <c r="Q41" s="132">
        <v>3.3099999999999997E-2</v>
      </c>
      <c r="R41" s="129">
        <v>2.82</v>
      </c>
    </row>
    <row r="42" spans="1:18" x14ac:dyDescent="0.25">
      <c r="A42" s="167" t="s">
        <v>190</v>
      </c>
      <c r="B42" s="168">
        <v>45742</v>
      </c>
      <c r="C42" s="168">
        <v>48242</v>
      </c>
      <c r="D42" s="189"/>
      <c r="E42" s="129">
        <v>100000000</v>
      </c>
      <c r="F42" s="134">
        <v>301150000</v>
      </c>
      <c r="G42" s="129">
        <v>100000000</v>
      </c>
      <c r="H42" s="135">
        <v>99556495.109999999</v>
      </c>
      <c r="I42" s="129">
        <v>942134.99</v>
      </c>
      <c r="J42" s="136">
        <v>0</v>
      </c>
      <c r="K42" s="130">
        <v>98.56</v>
      </c>
      <c r="L42" s="136">
        <v>98.85</v>
      </c>
      <c r="M42" s="130">
        <v>99.4</v>
      </c>
      <c r="N42" s="136">
        <v>99.06</v>
      </c>
      <c r="O42" s="131">
        <v>3.2500000000000001E-2</v>
      </c>
      <c r="P42" s="137">
        <v>3.5200000000000002E-2</v>
      </c>
      <c r="Q42" s="132">
        <v>3.4299999999999997E-2</v>
      </c>
      <c r="R42" s="129">
        <v>2.59</v>
      </c>
    </row>
    <row r="43" spans="1:18" x14ac:dyDescent="0.25">
      <c r="A43" s="167" t="s">
        <v>126</v>
      </c>
      <c r="B43" s="168">
        <v>45763</v>
      </c>
      <c r="C43" s="168">
        <v>48242</v>
      </c>
      <c r="D43" s="189"/>
      <c r="E43" s="129">
        <v>300000000</v>
      </c>
      <c r="F43" s="134">
        <v>495430800</v>
      </c>
      <c r="G43" s="129">
        <v>300000000</v>
      </c>
      <c r="H43" s="135">
        <v>297869577.50999999</v>
      </c>
      <c r="I43" s="129">
        <v>4187271.84</v>
      </c>
      <c r="J43" s="136">
        <v>0</v>
      </c>
      <c r="K43" s="130">
        <v>98.34</v>
      </c>
      <c r="L43" s="136">
        <v>98.34</v>
      </c>
      <c r="M43" s="130">
        <v>99.09</v>
      </c>
      <c r="N43" s="136">
        <v>98.6</v>
      </c>
      <c r="O43" s="131">
        <v>3.2500000000000001E-2</v>
      </c>
      <c r="P43" s="137">
        <v>3.56E-2</v>
      </c>
      <c r="Q43" s="132">
        <v>3.5099999999999999E-2</v>
      </c>
      <c r="R43" s="129">
        <v>2.39</v>
      </c>
    </row>
    <row r="44" spans="1:18" x14ac:dyDescent="0.25">
      <c r="A44" s="167" t="s">
        <v>191</v>
      </c>
      <c r="B44" s="168">
        <v>45826</v>
      </c>
      <c r="C44" s="168">
        <v>48242</v>
      </c>
      <c r="D44" s="189"/>
      <c r="E44" s="129">
        <v>300000000</v>
      </c>
      <c r="F44" s="134">
        <v>528937000</v>
      </c>
      <c r="G44" s="129">
        <v>300000000</v>
      </c>
      <c r="H44" s="135">
        <v>307521829.23000002</v>
      </c>
      <c r="I44" s="129">
        <v>0</v>
      </c>
      <c r="J44" s="136">
        <v>3739726.03</v>
      </c>
      <c r="K44" s="130">
        <v>100.93</v>
      </c>
      <c r="L44" s="136">
        <v>100.9</v>
      </c>
      <c r="M44" s="130">
        <v>101.92</v>
      </c>
      <c r="N44" s="136">
        <v>101.26</v>
      </c>
      <c r="O44" s="131">
        <v>3.2500000000000001E-2</v>
      </c>
      <c r="P44" s="137">
        <v>3.1199999999999999E-2</v>
      </c>
      <c r="Q44" s="132">
        <v>3.0599999999999999E-2</v>
      </c>
      <c r="R44" s="129">
        <v>2.0699999999999998</v>
      </c>
    </row>
    <row r="45" spans="1:18" x14ac:dyDescent="0.25">
      <c r="A45" s="167" t="s">
        <v>277</v>
      </c>
      <c r="B45" s="175">
        <v>45917</v>
      </c>
      <c r="C45" s="168">
        <v>48242</v>
      </c>
      <c r="D45" s="189"/>
      <c r="E45" s="129">
        <v>300000000</v>
      </c>
      <c r="F45" s="134">
        <v>446161660</v>
      </c>
      <c r="G45" s="129">
        <v>300000000</v>
      </c>
      <c r="H45" s="129">
        <v>301822171.93000001</v>
      </c>
      <c r="I45" s="129">
        <v>46045.02</v>
      </c>
      <c r="J45" s="130">
        <v>532600.55000000005</v>
      </c>
      <c r="K45" s="130">
        <v>99.89</v>
      </c>
      <c r="L45" s="136">
        <v>99.7</v>
      </c>
      <c r="M45" s="130">
        <v>101.05</v>
      </c>
      <c r="N45" s="136">
        <v>100.16</v>
      </c>
      <c r="O45" s="131">
        <v>3.2500000000000001E-2</v>
      </c>
      <c r="P45" s="137">
        <v>3.3000000000000002E-2</v>
      </c>
      <c r="Q45" s="132">
        <v>3.2500000000000001E-2</v>
      </c>
      <c r="R45" s="129">
        <v>1.82</v>
      </c>
    </row>
    <row r="46" spans="1:18" x14ac:dyDescent="0.25">
      <c r="A46" s="190" t="s">
        <v>235</v>
      </c>
      <c r="B46" s="103"/>
      <c r="C46" s="97"/>
      <c r="D46" s="170"/>
      <c r="E46" s="98">
        <f>E39</f>
        <v>1400000000</v>
      </c>
      <c r="F46" s="98">
        <f>F39</f>
        <v>2481089460</v>
      </c>
      <c r="G46" s="98">
        <f>G39</f>
        <v>1400000000</v>
      </c>
      <c r="H46" s="98">
        <f>H40+H41+H42+H43+H44+H45</f>
        <v>1403336393.8600001</v>
      </c>
      <c r="I46" s="98">
        <f>I40+I41+I42+I43+I44+I45</f>
        <v>8858446.8499999996</v>
      </c>
      <c r="J46" s="98">
        <f>J40+J41+J42+J44+J45</f>
        <v>4272326.58</v>
      </c>
      <c r="K46" s="99"/>
      <c r="L46" s="99"/>
      <c r="M46" s="99"/>
      <c r="N46" s="99"/>
      <c r="O46" s="100"/>
      <c r="P46" s="100"/>
      <c r="Q46" s="100"/>
      <c r="R46" s="101"/>
    </row>
    <row r="47" spans="1:18" x14ac:dyDescent="0.25">
      <c r="A47" s="176" t="s">
        <v>41</v>
      </c>
      <c r="B47" s="177"/>
      <c r="C47" s="178">
        <v>47262</v>
      </c>
      <c r="D47" s="179">
        <v>2738</v>
      </c>
      <c r="E47" s="180">
        <f>E48+E49</f>
        <v>1000000000</v>
      </c>
      <c r="F47" s="180">
        <f>F48+F49</f>
        <v>1407845000</v>
      </c>
      <c r="G47" s="180">
        <f>G48+G49</f>
        <v>1000000000</v>
      </c>
      <c r="H47" s="181"/>
      <c r="I47" s="180"/>
      <c r="J47" s="182"/>
      <c r="K47" s="183"/>
      <c r="L47" s="184"/>
      <c r="M47" s="183"/>
      <c r="N47" s="184"/>
      <c r="O47" s="185">
        <v>2.5000000000000001E-3</v>
      </c>
      <c r="P47" s="186"/>
      <c r="Q47" s="187"/>
      <c r="R47" s="180"/>
    </row>
    <row r="48" spans="1:18" x14ac:dyDescent="0.25">
      <c r="A48" s="167" t="s">
        <v>195</v>
      </c>
      <c r="B48" s="188">
        <v>44524</v>
      </c>
      <c r="C48" s="168">
        <v>47262</v>
      </c>
      <c r="D48" s="189"/>
      <c r="E48" s="129">
        <v>500000000</v>
      </c>
      <c r="F48" s="134">
        <v>808745000</v>
      </c>
      <c r="G48" s="129">
        <v>500000000</v>
      </c>
      <c r="H48" s="135">
        <v>491335411.5</v>
      </c>
      <c r="I48" s="129">
        <v>8664588.5</v>
      </c>
      <c r="J48" s="136">
        <v>0</v>
      </c>
      <c r="K48" s="130">
        <v>97.8</v>
      </c>
      <c r="L48" s="136">
        <v>97.54</v>
      </c>
      <c r="M48" s="130">
        <v>99.08</v>
      </c>
      <c r="N48" s="136">
        <v>98.27</v>
      </c>
      <c r="O48" s="131">
        <v>2.5000000000000001E-3</v>
      </c>
      <c r="P48" s="137">
        <v>5.4999999999999997E-3</v>
      </c>
      <c r="Q48" s="132">
        <v>4.8999999999999998E-3</v>
      </c>
      <c r="R48" s="129">
        <v>0</v>
      </c>
    </row>
    <row r="49" spans="1:18" x14ac:dyDescent="0.25">
      <c r="A49" s="167" t="s">
        <v>196</v>
      </c>
      <c r="B49" s="188">
        <v>44643</v>
      </c>
      <c r="C49" s="168">
        <v>47262</v>
      </c>
      <c r="D49" s="189"/>
      <c r="E49" s="129">
        <v>500000000</v>
      </c>
      <c r="F49" s="134">
        <v>599100000</v>
      </c>
      <c r="G49" s="129">
        <v>500000000</v>
      </c>
      <c r="H49" s="135">
        <v>463787934.16000003</v>
      </c>
      <c r="I49" s="129">
        <v>36619600</v>
      </c>
      <c r="J49" s="136">
        <v>0</v>
      </c>
      <c r="K49" s="130">
        <v>92.43</v>
      </c>
      <c r="L49" s="136">
        <v>91.21</v>
      </c>
      <c r="M49" s="130">
        <v>94.32</v>
      </c>
      <c r="N49" s="136">
        <v>92.68</v>
      </c>
      <c r="O49" s="131">
        <v>2.5000000000000001E-3</v>
      </c>
      <c r="P49" s="137">
        <v>1.37E-2</v>
      </c>
      <c r="Q49" s="132">
        <v>1.3299999999999999E-2</v>
      </c>
      <c r="R49" s="129">
        <v>0</v>
      </c>
    </row>
    <row r="50" spans="1:18" x14ac:dyDescent="0.25">
      <c r="A50" s="190" t="s">
        <v>198</v>
      </c>
      <c r="B50" s="97"/>
      <c r="C50" s="97"/>
      <c r="D50" s="170"/>
      <c r="E50" s="98">
        <f>E47</f>
        <v>1000000000</v>
      </c>
      <c r="F50" s="98">
        <f>F47</f>
        <v>1407845000</v>
      </c>
      <c r="G50" s="98">
        <f>G47</f>
        <v>1000000000</v>
      </c>
      <c r="H50" s="98">
        <f>SUM(H47:H49)</f>
        <v>955123345.66000009</v>
      </c>
      <c r="I50" s="98">
        <f>SUM(I47:I49)</f>
        <v>45284188.5</v>
      </c>
      <c r="J50" s="98">
        <f>SUM(J47:J49)</f>
        <v>0</v>
      </c>
      <c r="K50" s="99"/>
      <c r="L50" s="99"/>
      <c r="M50" s="99"/>
      <c r="N50" s="99"/>
      <c r="O50" s="100"/>
      <c r="P50" s="100"/>
      <c r="Q50" s="100"/>
      <c r="R50" s="101"/>
    </row>
    <row r="51" spans="1:18" x14ac:dyDescent="0.25">
      <c r="A51" s="115" t="s">
        <v>200</v>
      </c>
      <c r="B51" s="121"/>
      <c r="C51" s="121"/>
      <c r="D51" s="121"/>
      <c r="E51" s="122"/>
      <c r="F51" s="122"/>
      <c r="G51" s="122"/>
      <c r="H51" s="122"/>
      <c r="I51" s="122"/>
      <c r="J51" s="122"/>
      <c r="K51" s="123"/>
      <c r="L51" s="123"/>
      <c r="M51" s="87"/>
      <c r="N51" s="87"/>
      <c r="O51" s="88"/>
      <c r="P51" s="86"/>
      <c r="Q51" s="86"/>
      <c r="R51" s="89"/>
    </row>
    <row r="52" spans="1:18" x14ac:dyDescent="0.25">
      <c r="A52" s="124" t="s">
        <v>201</v>
      </c>
      <c r="B52" s="125"/>
      <c r="C52" s="125"/>
      <c r="D52" s="125"/>
      <c r="E52" s="121"/>
      <c r="F52" s="126"/>
      <c r="G52" s="127"/>
      <c r="H52" s="127"/>
      <c r="I52" s="127"/>
      <c r="J52" s="128"/>
      <c r="K52" s="127"/>
      <c r="L52" s="127"/>
      <c r="M52" s="90"/>
      <c r="N52" s="90"/>
      <c r="O52" s="90"/>
      <c r="P52" s="91"/>
      <c r="Q52" s="92"/>
      <c r="R52" s="93"/>
    </row>
    <row r="53" spans="1:18" x14ac:dyDescent="0.25">
      <c r="A53" s="124"/>
      <c r="B53" s="125"/>
      <c r="C53" s="125"/>
      <c r="D53" s="125"/>
      <c r="E53" s="121"/>
      <c r="F53" s="126"/>
      <c r="G53" s="127"/>
      <c r="H53" s="127"/>
      <c r="I53" s="127"/>
      <c r="J53" s="128"/>
      <c r="K53" s="127"/>
      <c r="L53" s="127"/>
      <c r="M53" s="90"/>
      <c r="N53" s="90"/>
      <c r="O53" s="90"/>
      <c r="P53" s="91"/>
      <c r="Q53" s="92"/>
      <c r="R53" s="93"/>
    </row>
    <row r="54" spans="1:18" x14ac:dyDescent="0.25">
      <c r="A54" s="124"/>
      <c r="B54" s="125"/>
      <c r="C54" s="125"/>
      <c r="D54" s="125"/>
      <c r="E54" s="121"/>
      <c r="F54" s="126"/>
      <c r="G54" s="127"/>
      <c r="H54" s="127"/>
      <c r="I54" s="127"/>
      <c r="J54" s="128"/>
      <c r="K54" s="127"/>
      <c r="L54" s="127"/>
      <c r="M54" s="90"/>
      <c r="N54" s="90"/>
      <c r="O54" s="90"/>
      <c r="P54" s="91"/>
      <c r="Q54" s="92"/>
      <c r="R54" s="93"/>
    </row>
    <row r="55" spans="1:18" x14ac:dyDescent="0.25">
      <c r="A55" s="124"/>
      <c r="B55" s="125"/>
      <c r="C55" s="125"/>
      <c r="D55" s="125"/>
      <c r="E55" s="121"/>
      <c r="F55" s="126"/>
      <c r="G55" s="127"/>
      <c r="H55" s="127"/>
      <c r="I55" s="127"/>
      <c r="J55" s="128"/>
      <c r="K55" s="127"/>
      <c r="L55" s="127"/>
      <c r="M55" s="90"/>
      <c r="N55" s="90"/>
      <c r="O55" s="90"/>
      <c r="P55" s="91"/>
      <c r="Q55" s="92"/>
      <c r="R55" s="93"/>
    </row>
    <row r="56" spans="1:18" x14ac:dyDescent="0.25">
      <c r="A56" s="124"/>
      <c r="B56" s="125"/>
      <c r="C56" s="125"/>
      <c r="D56" s="125"/>
      <c r="E56" s="121"/>
      <c r="F56" s="126"/>
      <c r="G56" s="127"/>
      <c r="H56" s="127"/>
      <c r="I56" s="127"/>
      <c r="J56" s="128"/>
      <c r="K56" s="127"/>
      <c r="L56" s="127"/>
      <c r="M56" s="90"/>
      <c r="N56" s="90"/>
      <c r="O56" s="90"/>
      <c r="P56" s="91"/>
      <c r="Q56" s="92"/>
      <c r="R56" s="93"/>
    </row>
    <row r="57" spans="1:18" x14ac:dyDescent="0.25">
      <c r="A57" s="124"/>
      <c r="B57" s="125"/>
      <c r="C57" s="125"/>
      <c r="D57" s="125"/>
      <c r="E57" s="121"/>
      <c r="F57" s="126"/>
      <c r="G57" s="127"/>
      <c r="H57" s="127"/>
      <c r="I57" s="127"/>
      <c r="J57" s="128"/>
      <c r="K57" s="127"/>
      <c r="L57" s="127"/>
      <c r="M57" s="90"/>
      <c r="N57" s="90"/>
      <c r="O57" s="90"/>
      <c r="P57" s="91"/>
      <c r="Q57" s="92"/>
      <c r="R57" s="93"/>
    </row>
    <row r="58" spans="1:18" x14ac:dyDescent="0.25">
      <c r="A58" s="124"/>
      <c r="B58" s="125"/>
      <c r="C58" s="125"/>
      <c r="D58" s="125"/>
      <c r="E58" s="121"/>
      <c r="F58" s="126"/>
      <c r="G58" s="127"/>
      <c r="H58" s="127"/>
      <c r="I58" s="127"/>
      <c r="J58" s="128"/>
      <c r="K58" s="127"/>
      <c r="L58" s="127"/>
      <c r="M58" s="90"/>
      <c r="N58" s="90"/>
      <c r="O58" s="90"/>
      <c r="P58" s="91"/>
      <c r="Q58" s="92"/>
      <c r="R58" s="93"/>
    </row>
    <row r="59" spans="1:18" x14ac:dyDescent="0.25">
      <c r="A59" s="124"/>
      <c r="B59" s="125"/>
      <c r="C59" s="125"/>
      <c r="D59" s="125"/>
      <c r="E59" s="121"/>
      <c r="F59" s="126"/>
      <c r="G59" s="127"/>
      <c r="H59" s="127"/>
      <c r="I59" s="127"/>
      <c r="J59" s="128"/>
      <c r="K59" s="127"/>
      <c r="L59" s="127"/>
      <c r="M59" s="90"/>
      <c r="N59" s="90"/>
      <c r="O59" s="90"/>
      <c r="P59" s="91"/>
      <c r="Q59" s="92"/>
      <c r="R59" s="93"/>
    </row>
    <row r="60" spans="1:18" x14ac:dyDescent="0.25">
      <c r="A60" s="320" t="s">
        <v>166</v>
      </c>
      <c r="B60" s="320"/>
      <c r="C60" s="320"/>
      <c r="D60" s="320"/>
      <c r="E60" s="320"/>
      <c r="F60" s="320"/>
      <c r="G60" s="320"/>
      <c r="H60" s="320"/>
      <c r="I60" s="320"/>
      <c r="J60" s="320"/>
      <c r="K60" s="320"/>
      <c r="L60" s="320"/>
      <c r="M60" s="320"/>
      <c r="N60" s="320"/>
      <c r="O60" s="320"/>
      <c r="P60" s="320"/>
      <c r="Q60" s="320"/>
      <c r="R60" s="320"/>
    </row>
    <row r="61" spans="1:18" x14ac:dyDescent="0.25">
      <c r="A61" s="321" t="str">
        <f>A2</f>
        <v>НАМИРАЩИ СЕ В ОБРAЩЕНИЕ КЪМ 30.09.2025 г.</v>
      </c>
      <c r="B61" s="321"/>
      <c r="C61" s="321"/>
      <c r="D61" s="321"/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1"/>
      <c r="Q61" s="321"/>
      <c r="R61" s="321"/>
    </row>
    <row r="62" spans="1:18" ht="66.75" customHeight="1" x14ac:dyDescent="0.25">
      <c r="A62" s="142" t="s">
        <v>167</v>
      </c>
      <c r="B62" s="7"/>
      <c r="C62" s="79"/>
      <c r="D62" s="79"/>
      <c r="E62" s="79"/>
      <c r="F62" s="80"/>
      <c r="G62" s="81"/>
      <c r="H62" s="81"/>
      <c r="I62" s="82"/>
      <c r="J62" s="83"/>
      <c r="K62" s="79"/>
      <c r="L62" s="79"/>
      <c r="M62" s="79"/>
      <c r="N62" s="84"/>
      <c r="O62" s="84"/>
      <c r="P62" s="84"/>
      <c r="Q62" s="85"/>
      <c r="R62" s="84"/>
    </row>
    <row r="63" spans="1:18" x14ac:dyDescent="0.25">
      <c r="A63" s="322" t="s">
        <v>168</v>
      </c>
      <c r="B63" s="322" t="s">
        <v>169</v>
      </c>
      <c r="C63" s="322" t="s">
        <v>170</v>
      </c>
      <c r="D63" s="322" t="s">
        <v>171</v>
      </c>
      <c r="E63" s="145" t="s">
        <v>172</v>
      </c>
      <c r="F63" s="146"/>
      <c r="G63" s="147"/>
      <c r="H63" s="328" t="s">
        <v>173</v>
      </c>
      <c r="I63" s="328" t="s">
        <v>174</v>
      </c>
      <c r="J63" s="330" t="s">
        <v>175</v>
      </c>
      <c r="K63" s="148" t="s">
        <v>176</v>
      </c>
      <c r="L63" s="149"/>
      <c r="M63" s="149"/>
      <c r="N63" s="150"/>
      <c r="O63" s="322" t="s">
        <v>210</v>
      </c>
      <c r="P63" s="324" t="s">
        <v>177</v>
      </c>
      <c r="Q63" s="325"/>
      <c r="R63" s="326" t="s">
        <v>178</v>
      </c>
    </row>
    <row r="64" spans="1:18" ht="63" x14ac:dyDescent="0.25">
      <c r="A64" s="332"/>
      <c r="B64" s="332"/>
      <c r="C64" s="332"/>
      <c r="D64" s="332"/>
      <c r="E64" s="155" t="s">
        <v>179</v>
      </c>
      <c r="F64" s="156" t="s">
        <v>180</v>
      </c>
      <c r="G64" s="157" t="s">
        <v>181</v>
      </c>
      <c r="H64" s="333"/>
      <c r="I64" s="333"/>
      <c r="J64" s="334"/>
      <c r="K64" s="229" t="s">
        <v>202</v>
      </c>
      <c r="L64" s="156" t="s">
        <v>183</v>
      </c>
      <c r="M64" s="158" t="s">
        <v>184</v>
      </c>
      <c r="N64" s="156" t="s">
        <v>185</v>
      </c>
      <c r="O64" s="332"/>
      <c r="P64" s="156" t="s">
        <v>186</v>
      </c>
      <c r="Q64" s="156" t="s">
        <v>187</v>
      </c>
      <c r="R64" s="335"/>
    </row>
    <row r="65" spans="1:18" x14ac:dyDescent="0.25">
      <c r="A65" s="176" t="s">
        <v>42</v>
      </c>
      <c r="B65" s="178"/>
      <c r="C65" s="178">
        <v>46230</v>
      </c>
      <c r="D65" s="191">
        <v>3834</v>
      </c>
      <c r="E65" s="180">
        <f>E66+E67+E68+E69+E70+E71</f>
        <v>1100000000</v>
      </c>
      <c r="F65" s="180">
        <f>F66+F67+F68+F69+F70+F71</f>
        <v>1432938000</v>
      </c>
      <c r="G65" s="180">
        <f>G66+G67+G68+G69+G70+G71</f>
        <v>802750000</v>
      </c>
      <c r="H65" s="183"/>
      <c r="I65" s="183"/>
      <c r="J65" s="183"/>
      <c r="K65" s="193"/>
      <c r="L65" s="194"/>
      <c r="M65" s="194"/>
      <c r="N65" s="194"/>
      <c r="O65" s="195">
        <v>2.2499999999999999E-2</v>
      </c>
      <c r="P65" s="196"/>
      <c r="Q65" s="187"/>
      <c r="R65" s="193"/>
    </row>
    <row r="66" spans="1:18" x14ac:dyDescent="0.25">
      <c r="A66" s="167" t="s">
        <v>188</v>
      </c>
      <c r="B66" s="168">
        <v>42396</v>
      </c>
      <c r="C66" s="168">
        <v>46230</v>
      </c>
      <c r="D66" s="169"/>
      <c r="E66" s="129">
        <v>200000000</v>
      </c>
      <c r="F66" s="129">
        <v>225200000</v>
      </c>
      <c r="G66" s="129">
        <v>200000000</v>
      </c>
      <c r="H66" s="130">
        <v>194187515.00999999</v>
      </c>
      <c r="I66" s="130">
        <v>5812484.9900000002</v>
      </c>
      <c r="J66" s="130">
        <v>0</v>
      </c>
      <c r="K66" s="138">
        <v>96.92</v>
      </c>
      <c r="L66" s="130">
        <v>95.47</v>
      </c>
      <c r="M66" s="130">
        <v>97.9</v>
      </c>
      <c r="N66" s="130">
        <v>97.09</v>
      </c>
      <c r="O66" s="131">
        <v>2.2499999999999999E-2</v>
      </c>
      <c r="P66" s="139">
        <v>2.5999999999999999E-2</v>
      </c>
      <c r="Q66" s="132">
        <v>2.58E-2</v>
      </c>
      <c r="R66" s="138">
        <v>0.01</v>
      </c>
    </row>
    <row r="67" spans="1:18" x14ac:dyDescent="0.25">
      <c r="A67" s="167" t="s">
        <v>189</v>
      </c>
      <c r="B67" s="168">
        <v>42508</v>
      </c>
      <c r="C67" s="197">
        <v>46230</v>
      </c>
      <c r="D67" s="169"/>
      <c r="E67" s="129">
        <v>100000000</v>
      </c>
      <c r="F67" s="129">
        <v>233100000</v>
      </c>
      <c r="G67" s="129">
        <v>100000000</v>
      </c>
      <c r="H67" s="130">
        <v>99371024.980000004</v>
      </c>
      <c r="I67" s="130">
        <v>1318975.01</v>
      </c>
      <c r="J67" s="130">
        <v>0</v>
      </c>
      <c r="K67" s="138">
        <v>97.81</v>
      </c>
      <c r="L67" s="130">
        <v>98.2</v>
      </c>
      <c r="M67" s="130">
        <v>99.3</v>
      </c>
      <c r="N67" s="130">
        <v>98.68</v>
      </c>
      <c r="O67" s="131">
        <v>2.2499999999999999E-2</v>
      </c>
      <c r="P67" s="139">
        <v>2.5100000000000001E-2</v>
      </c>
      <c r="Q67" s="132">
        <v>2.41E-2</v>
      </c>
      <c r="R67" s="138">
        <v>0</v>
      </c>
    </row>
    <row r="68" spans="1:18" x14ac:dyDescent="0.25">
      <c r="A68" s="167" t="s">
        <v>197</v>
      </c>
      <c r="B68" s="168">
        <v>44825</v>
      </c>
      <c r="C68" s="168">
        <v>46230</v>
      </c>
      <c r="D68" s="169"/>
      <c r="E68" s="140">
        <v>200000000</v>
      </c>
      <c r="F68" s="129">
        <v>301050000</v>
      </c>
      <c r="G68" s="129">
        <v>200000000</v>
      </c>
      <c r="H68" s="130">
        <v>195366010.90000001</v>
      </c>
      <c r="I68" s="130">
        <v>5324400</v>
      </c>
      <c r="J68" s="130">
        <v>0</v>
      </c>
      <c r="K68" s="138">
        <v>96.77</v>
      </c>
      <c r="L68" s="130">
        <v>96.22</v>
      </c>
      <c r="M68" s="130">
        <v>98.54</v>
      </c>
      <c r="N68" s="130">
        <v>97.34</v>
      </c>
      <c r="O68" s="131">
        <v>2.2499999999999999E-2</v>
      </c>
      <c r="P68" s="139">
        <v>3.1699999999999999E-2</v>
      </c>
      <c r="Q68" s="132">
        <v>3.0099999999999998E-2</v>
      </c>
      <c r="R68" s="138">
        <v>0</v>
      </c>
    </row>
    <row r="69" spans="1:18" x14ac:dyDescent="0.25">
      <c r="A69" s="167" t="s">
        <v>199</v>
      </c>
      <c r="B69" s="168">
        <v>44839</v>
      </c>
      <c r="C69" s="168">
        <v>46230</v>
      </c>
      <c r="D69" s="169"/>
      <c r="E69" s="140">
        <v>200000000</v>
      </c>
      <c r="F69" s="129">
        <v>156000000</v>
      </c>
      <c r="G69" s="129">
        <v>102750000</v>
      </c>
      <c r="H69" s="130">
        <v>96996743.290000007</v>
      </c>
      <c r="I69" s="130">
        <v>6196630</v>
      </c>
      <c r="J69" s="130">
        <v>0</v>
      </c>
      <c r="K69" s="138">
        <v>93.41</v>
      </c>
      <c r="L69" s="130">
        <v>93.29</v>
      </c>
      <c r="M69" s="130">
        <v>94.89</v>
      </c>
      <c r="N69" s="130">
        <v>93.97</v>
      </c>
      <c r="O69" s="131">
        <v>2.2499999999999999E-2</v>
      </c>
      <c r="P69" s="139">
        <v>4.1799999999999997E-2</v>
      </c>
      <c r="Q69" s="132">
        <v>4.0099999999999997E-2</v>
      </c>
      <c r="R69" s="138">
        <v>0.49</v>
      </c>
    </row>
    <row r="70" spans="1:18" x14ac:dyDescent="0.25">
      <c r="A70" s="167" t="s">
        <v>191</v>
      </c>
      <c r="B70" s="168">
        <v>44846</v>
      </c>
      <c r="C70" s="197">
        <v>46230</v>
      </c>
      <c r="D70" s="169"/>
      <c r="E70" s="140">
        <v>200000000</v>
      </c>
      <c r="F70" s="129">
        <v>230350000</v>
      </c>
      <c r="G70" s="129">
        <v>200000000</v>
      </c>
      <c r="H70" s="130">
        <v>185972355.16</v>
      </c>
      <c r="I70" s="130">
        <v>14976960</v>
      </c>
      <c r="J70" s="130">
        <v>0</v>
      </c>
      <c r="K70" s="138">
        <v>92.22</v>
      </c>
      <c r="L70" s="130">
        <v>91.58</v>
      </c>
      <c r="M70" s="130">
        <v>93.73</v>
      </c>
      <c r="N70" s="130">
        <v>92.51</v>
      </c>
      <c r="O70" s="131">
        <v>2.2499999999999999E-2</v>
      </c>
      <c r="P70" s="139">
        <v>4.5600000000000002E-2</v>
      </c>
      <c r="Q70" s="132">
        <v>4.4699999999999997E-2</v>
      </c>
      <c r="R70" s="138">
        <v>0.49</v>
      </c>
    </row>
    <row r="71" spans="1:18" x14ac:dyDescent="0.25">
      <c r="A71" s="167" t="s">
        <v>261</v>
      </c>
      <c r="B71" s="168">
        <v>44860</v>
      </c>
      <c r="C71" s="168">
        <v>46230</v>
      </c>
      <c r="D71" s="169"/>
      <c r="E71" s="140">
        <v>200000000</v>
      </c>
      <c r="F71" s="129">
        <v>287238000</v>
      </c>
      <c r="G71" s="129">
        <v>0</v>
      </c>
      <c r="H71" s="133" t="s">
        <v>43</v>
      </c>
      <c r="I71" s="133" t="s">
        <v>43</v>
      </c>
      <c r="J71" s="133" t="s">
        <v>43</v>
      </c>
      <c r="K71" s="138">
        <v>88.43</v>
      </c>
      <c r="L71" s="133" t="s">
        <v>43</v>
      </c>
      <c r="M71" s="133" t="s">
        <v>43</v>
      </c>
      <c r="N71" s="133" t="s">
        <v>43</v>
      </c>
      <c r="O71" s="131">
        <v>2.2499999999999999E-2</v>
      </c>
      <c r="P71" s="139">
        <v>5.8000000000000003E-2</v>
      </c>
      <c r="Q71" s="133" t="s">
        <v>43</v>
      </c>
      <c r="R71" s="138">
        <v>0.49</v>
      </c>
    </row>
    <row r="72" spans="1:18" x14ac:dyDescent="0.25">
      <c r="A72" s="198" t="s">
        <v>44</v>
      </c>
      <c r="B72" s="161"/>
      <c r="C72" s="199">
        <v>46593</v>
      </c>
      <c r="D72" s="162">
        <v>3833</v>
      </c>
      <c r="E72" s="163">
        <f>E73+E74+E75+E76</f>
        <v>350000000</v>
      </c>
      <c r="F72" s="163">
        <f>F73+F74+F75+F76</f>
        <v>752100000</v>
      </c>
      <c r="G72" s="163">
        <f>G73+G74+G75+G76</f>
        <v>339500000</v>
      </c>
      <c r="H72" s="164"/>
      <c r="I72" s="164"/>
      <c r="J72" s="164"/>
      <c r="K72" s="193"/>
      <c r="L72" s="164"/>
      <c r="M72" s="164"/>
      <c r="N72" s="164"/>
      <c r="O72" s="165">
        <v>1.95E-2</v>
      </c>
      <c r="P72" s="196"/>
      <c r="Q72" s="166"/>
      <c r="R72" s="193"/>
    </row>
    <row r="73" spans="1:18" x14ac:dyDescent="0.25">
      <c r="A73" s="172" t="s">
        <v>188</v>
      </c>
      <c r="B73" s="168">
        <v>42760</v>
      </c>
      <c r="C73" s="173">
        <v>46593</v>
      </c>
      <c r="D73" s="171"/>
      <c r="E73" s="129">
        <v>50000000</v>
      </c>
      <c r="F73" s="129">
        <v>211000000</v>
      </c>
      <c r="G73" s="129">
        <v>50000000</v>
      </c>
      <c r="H73" s="130">
        <v>50918765.009999998</v>
      </c>
      <c r="I73" s="130">
        <v>0</v>
      </c>
      <c r="J73" s="130">
        <v>918765.01</v>
      </c>
      <c r="K73" s="138">
        <v>101.12</v>
      </c>
      <c r="L73" s="130">
        <v>101.45</v>
      </c>
      <c r="M73" s="130">
        <v>102.39</v>
      </c>
      <c r="N73" s="130">
        <v>101.84</v>
      </c>
      <c r="O73" s="131">
        <v>1.95E-2</v>
      </c>
      <c r="P73" s="139">
        <v>1.84E-2</v>
      </c>
      <c r="Q73" s="132">
        <v>1.7600000000000001E-2</v>
      </c>
      <c r="R73" s="138">
        <v>0</v>
      </c>
    </row>
    <row r="74" spans="1:18" x14ac:dyDescent="0.25">
      <c r="A74" s="172" t="s">
        <v>189</v>
      </c>
      <c r="B74" s="168">
        <v>42816</v>
      </c>
      <c r="C74" s="173">
        <v>46593</v>
      </c>
      <c r="D74" s="171"/>
      <c r="E74" s="129">
        <v>100000000</v>
      </c>
      <c r="F74" s="129">
        <v>192250000</v>
      </c>
      <c r="G74" s="129">
        <v>100000000</v>
      </c>
      <c r="H74" s="130">
        <v>101770134.93000001</v>
      </c>
      <c r="I74" s="130">
        <v>0</v>
      </c>
      <c r="J74" s="130">
        <v>1470134.96</v>
      </c>
      <c r="K74" s="138">
        <v>101</v>
      </c>
      <c r="L74" s="130">
        <v>101.14</v>
      </c>
      <c r="M74" s="130">
        <v>102.08</v>
      </c>
      <c r="N74" s="130">
        <v>101.47</v>
      </c>
      <c r="O74" s="131">
        <v>1.95E-2</v>
      </c>
      <c r="P74" s="139">
        <v>1.8499999999999999E-2</v>
      </c>
      <c r="Q74" s="132">
        <v>1.7999999999999999E-2</v>
      </c>
      <c r="R74" s="138">
        <v>0</v>
      </c>
    </row>
    <row r="75" spans="1:18" x14ac:dyDescent="0.25">
      <c r="A75" s="167" t="s">
        <v>197</v>
      </c>
      <c r="B75" s="168">
        <v>42872</v>
      </c>
      <c r="C75" s="168">
        <v>46593</v>
      </c>
      <c r="D75" s="171"/>
      <c r="E75" s="129">
        <v>100000000</v>
      </c>
      <c r="F75" s="129">
        <v>147100000</v>
      </c>
      <c r="G75" s="129">
        <v>100000000</v>
      </c>
      <c r="H75" s="130">
        <f>101668299.99+600000.01</f>
        <v>102268300</v>
      </c>
      <c r="I75" s="130">
        <v>0</v>
      </c>
      <c r="J75" s="130">
        <v>1668299.99</v>
      </c>
      <c r="K75" s="138">
        <v>101.36</v>
      </c>
      <c r="L75" s="130">
        <v>101.2</v>
      </c>
      <c r="M75" s="130">
        <v>102.21</v>
      </c>
      <c r="N75" s="130">
        <v>101.67</v>
      </c>
      <c r="O75" s="131">
        <v>1.95E-2</v>
      </c>
      <c r="P75" s="139">
        <v>1.8100000000000002E-2</v>
      </c>
      <c r="Q75" s="132">
        <v>1.78E-2</v>
      </c>
      <c r="R75" s="138">
        <v>0</v>
      </c>
    </row>
    <row r="76" spans="1:18" x14ac:dyDescent="0.25">
      <c r="A76" s="192" t="s">
        <v>199</v>
      </c>
      <c r="B76" s="175">
        <v>42935</v>
      </c>
      <c r="C76" s="175">
        <v>46593</v>
      </c>
      <c r="D76" s="171"/>
      <c r="E76" s="129">
        <v>100000000</v>
      </c>
      <c r="F76" s="129">
        <v>201750000</v>
      </c>
      <c r="G76" s="129">
        <v>89500000</v>
      </c>
      <c r="H76" s="130">
        <f>92184974.94+832350</f>
        <v>93017324.939999998</v>
      </c>
      <c r="I76" s="130">
        <v>0</v>
      </c>
      <c r="J76" s="130">
        <v>2684974.94</v>
      </c>
      <c r="K76" s="138">
        <v>101.67</v>
      </c>
      <c r="L76" s="130">
        <v>102.76</v>
      </c>
      <c r="M76" s="130">
        <v>103.23</v>
      </c>
      <c r="N76" s="130">
        <v>103</v>
      </c>
      <c r="O76" s="131">
        <v>1.95E-2</v>
      </c>
      <c r="P76" s="139">
        <v>1.77E-2</v>
      </c>
      <c r="Q76" s="132">
        <v>1.6299999999999999E-2</v>
      </c>
      <c r="R76" s="138">
        <v>0</v>
      </c>
    </row>
    <row r="77" spans="1:18" x14ac:dyDescent="0.25">
      <c r="A77" s="176" t="s">
        <v>45</v>
      </c>
      <c r="B77" s="178"/>
      <c r="C77" s="178">
        <v>47473</v>
      </c>
      <c r="D77" s="191">
        <v>3836</v>
      </c>
      <c r="E77" s="180">
        <f>E78+E79+E82+E80+E81</f>
        <v>1000000000</v>
      </c>
      <c r="F77" s="180">
        <f>F78+F79+F82+F80+F81</f>
        <v>1757430000</v>
      </c>
      <c r="G77" s="180">
        <f>SUM(G79+G78+G82+G80+G81)</f>
        <v>1000000000</v>
      </c>
      <c r="H77" s="183"/>
      <c r="I77" s="183"/>
      <c r="J77" s="183"/>
      <c r="K77" s="193"/>
      <c r="L77" s="194"/>
      <c r="M77" s="194"/>
      <c r="N77" s="194"/>
      <c r="O77" s="195">
        <v>5.0000000000000001E-3</v>
      </c>
      <c r="P77" s="196"/>
      <c r="Q77" s="187"/>
      <c r="R77" s="193"/>
    </row>
    <row r="78" spans="1:18" x14ac:dyDescent="0.25">
      <c r="A78" s="167" t="s">
        <v>188</v>
      </c>
      <c r="B78" s="168">
        <v>43637</v>
      </c>
      <c r="C78" s="168">
        <v>47473</v>
      </c>
      <c r="D78" s="169"/>
      <c r="E78" s="129">
        <v>200000000</v>
      </c>
      <c r="F78" s="129">
        <v>472030000</v>
      </c>
      <c r="G78" s="129">
        <v>200000000</v>
      </c>
      <c r="H78" s="130">
        <v>201883169.96000001</v>
      </c>
      <c r="I78" s="130">
        <v>0</v>
      </c>
      <c r="J78" s="130">
        <v>1883169.96</v>
      </c>
      <c r="K78" s="138">
        <v>99.6</v>
      </c>
      <c r="L78" s="130">
        <v>100</v>
      </c>
      <c r="M78" s="130">
        <v>101.66</v>
      </c>
      <c r="N78" s="130">
        <v>100.94</v>
      </c>
      <c r="O78" s="131">
        <v>5.0000000000000001E-3</v>
      </c>
      <c r="P78" s="139">
        <v>5.4000000000000003E-3</v>
      </c>
      <c r="Q78" s="132">
        <v>4.1000000000000003E-3</v>
      </c>
      <c r="R78" s="138">
        <v>0</v>
      </c>
    </row>
    <row r="79" spans="1:18" x14ac:dyDescent="0.25">
      <c r="A79" s="167" t="s">
        <v>189</v>
      </c>
      <c r="B79" s="168">
        <v>43677</v>
      </c>
      <c r="C79" s="168">
        <v>47473</v>
      </c>
      <c r="D79" s="169"/>
      <c r="E79" s="129">
        <v>200000000</v>
      </c>
      <c r="F79" s="129">
        <v>305750000</v>
      </c>
      <c r="G79" s="129">
        <v>200000000</v>
      </c>
      <c r="H79" s="130">
        <v>203778820.00999999</v>
      </c>
      <c r="I79" s="130">
        <v>0</v>
      </c>
      <c r="J79" s="130">
        <v>3678820</v>
      </c>
      <c r="K79" s="138">
        <v>101.29</v>
      </c>
      <c r="L79" s="130">
        <v>100.81</v>
      </c>
      <c r="M79" s="130">
        <v>102.56</v>
      </c>
      <c r="N79" s="130">
        <v>101.84</v>
      </c>
      <c r="O79" s="131">
        <v>5.0000000000000001E-3</v>
      </c>
      <c r="P79" s="139">
        <v>3.7000000000000002E-3</v>
      </c>
      <c r="Q79" s="132">
        <v>3.2000000000000002E-3</v>
      </c>
      <c r="R79" s="138">
        <v>0</v>
      </c>
    </row>
    <row r="80" spans="1:18" x14ac:dyDescent="0.25">
      <c r="A80" s="167" t="s">
        <v>190</v>
      </c>
      <c r="B80" s="168">
        <v>43859</v>
      </c>
      <c r="C80" s="168">
        <v>47473</v>
      </c>
      <c r="D80" s="169"/>
      <c r="E80" s="129">
        <v>200000000</v>
      </c>
      <c r="F80" s="129">
        <v>463150000</v>
      </c>
      <c r="G80" s="129">
        <v>200000000</v>
      </c>
      <c r="H80" s="130">
        <v>207361100</v>
      </c>
      <c r="I80" s="130">
        <v>0</v>
      </c>
      <c r="J80" s="130">
        <v>7261100</v>
      </c>
      <c r="K80" s="138">
        <v>103.03</v>
      </c>
      <c r="L80" s="130">
        <v>103.45</v>
      </c>
      <c r="M80" s="130">
        <v>103.86</v>
      </c>
      <c r="N80" s="130">
        <v>103.63</v>
      </c>
      <c r="O80" s="131">
        <v>5.0000000000000001E-3</v>
      </c>
      <c r="P80" s="139">
        <v>1.9E-3</v>
      </c>
      <c r="Q80" s="132">
        <v>1.2999999999999999E-3</v>
      </c>
      <c r="R80" s="138">
        <v>0</v>
      </c>
    </row>
    <row r="81" spans="1:18" x14ac:dyDescent="0.25">
      <c r="A81" s="167" t="s">
        <v>126</v>
      </c>
      <c r="B81" s="168">
        <v>43887</v>
      </c>
      <c r="C81" s="168">
        <v>47473</v>
      </c>
      <c r="D81" s="169"/>
      <c r="E81" s="129">
        <v>200000000</v>
      </c>
      <c r="F81" s="129">
        <v>265800000</v>
      </c>
      <c r="G81" s="129">
        <v>200000000</v>
      </c>
      <c r="H81" s="130">
        <v>207631770.11000001</v>
      </c>
      <c r="I81" s="130">
        <v>0</v>
      </c>
      <c r="J81" s="130">
        <v>7448710</v>
      </c>
      <c r="K81" s="138">
        <v>103.54</v>
      </c>
      <c r="L81" s="130">
        <v>103.2</v>
      </c>
      <c r="M81" s="130">
        <v>104.4</v>
      </c>
      <c r="N81" s="130">
        <v>103.72</v>
      </c>
      <c r="O81" s="131">
        <v>5.0000000000000001E-3</v>
      </c>
      <c r="P81" s="139">
        <v>1.4E-3</v>
      </c>
      <c r="Q81" s="132">
        <v>1.1999999999999999E-3</v>
      </c>
      <c r="R81" s="138">
        <v>0</v>
      </c>
    </row>
    <row r="82" spans="1:18" x14ac:dyDescent="0.25">
      <c r="A82" s="167" t="s">
        <v>191</v>
      </c>
      <c r="B82" s="168">
        <v>43936</v>
      </c>
      <c r="C82" s="168">
        <v>47473</v>
      </c>
      <c r="D82" s="169"/>
      <c r="E82" s="129">
        <v>200000000</v>
      </c>
      <c r="F82" s="129">
        <v>250700000</v>
      </c>
      <c r="G82" s="129">
        <v>200000000</v>
      </c>
      <c r="H82" s="130">
        <v>199402489.88999999</v>
      </c>
      <c r="I82" s="130">
        <v>1137425</v>
      </c>
      <c r="J82" s="130">
        <v>222975</v>
      </c>
      <c r="K82" s="138">
        <v>98.83</v>
      </c>
      <c r="L82" s="130">
        <v>96.75</v>
      </c>
      <c r="M82" s="130">
        <v>102</v>
      </c>
      <c r="N82" s="130">
        <v>99.54</v>
      </c>
      <c r="O82" s="131">
        <v>5.0000000000000001E-3</v>
      </c>
      <c r="P82" s="139">
        <v>6.3E-3</v>
      </c>
      <c r="Q82" s="132">
        <v>5.4999999999999997E-3</v>
      </c>
      <c r="R82" s="138">
        <v>0</v>
      </c>
    </row>
    <row r="83" spans="1:18" x14ac:dyDescent="0.25">
      <c r="A83" s="176" t="s">
        <v>46</v>
      </c>
      <c r="B83" s="178"/>
      <c r="C83" s="178">
        <v>48077</v>
      </c>
      <c r="D83" s="200">
        <v>3833</v>
      </c>
      <c r="E83" s="180">
        <f>E84+E85+E86+E87</f>
        <v>1300000000</v>
      </c>
      <c r="F83" s="180">
        <f>555650000+F85+F86+F87</f>
        <v>1935250000</v>
      </c>
      <c r="G83" s="180">
        <f>+G87+G84+G85+G86</f>
        <v>1100000000</v>
      </c>
      <c r="H83" s="183"/>
      <c r="I83" s="183"/>
      <c r="J83" s="183"/>
      <c r="K83" s="193"/>
      <c r="L83" s="194"/>
      <c r="M83" s="194"/>
      <c r="N83" s="194"/>
      <c r="O83" s="195">
        <v>1E-3</v>
      </c>
      <c r="P83" s="196"/>
      <c r="Q83" s="187"/>
      <c r="R83" s="193"/>
    </row>
    <row r="84" spans="1:18" x14ac:dyDescent="0.25">
      <c r="A84" s="167" t="s">
        <v>188</v>
      </c>
      <c r="B84" s="168">
        <v>44244</v>
      </c>
      <c r="C84" s="168">
        <v>48077</v>
      </c>
      <c r="D84" s="171"/>
      <c r="E84" s="129">
        <v>300000000</v>
      </c>
      <c r="F84" s="129">
        <v>555650000</v>
      </c>
      <c r="G84" s="129">
        <v>300000000</v>
      </c>
      <c r="H84" s="130">
        <v>298731530</v>
      </c>
      <c r="I84" s="130">
        <v>1311550</v>
      </c>
      <c r="J84" s="130">
        <v>43080</v>
      </c>
      <c r="K84" s="138">
        <v>98.85</v>
      </c>
      <c r="L84" s="130">
        <v>98.86</v>
      </c>
      <c r="M84" s="130">
        <v>100.52</v>
      </c>
      <c r="N84" s="130">
        <v>99.58</v>
      </c>
      <c r="O84" s="131">
        <v>1E-3</v>
      </c>
      <c r="P84" s="139">
        <v>2.0999999999999999E-3</v>
      </c>
      <c r="Q84" s="132">
        <v>1.4E-3</v>
      </c>
      <c r="R84" s="138">
        <v>0</v>
      </c>
    </row>
    <row r="85" spans="1:18" x14ac:dyDescent="0.25">
      <c r="A85" s="167" t="s">
        <v>262</v>
      </c>
      <c r="B85" s="168">
        <v>44265</v>
      </c>
      <c r="C85" s="168">
        <v>48077</v>
      </c>
      <c r="D85" s="171"/>
      <c r="E85" s="129">
        <v>200000000</v>
      </c>
      <c r="F85" s="129">
        <v>353550000</v>
      </c>
      <c r="G85" s="129">
        <v>0</v>
      </c>
      <c r="H85" s="133" t="s">
        <v>43</v>
      </c>
      <c r="I85" s="133" t="s">
        <v>43</v>
      </c>
      <c r="J85" s="133" t="s">
        <v>43</v>
      </c>
      <c r="K85" s="138">
        <v>98.24</v>
      </c>
      <c r="L85" s="133" t="s">
        <v>43</v>
      </c>
      <c r="M85" s="133" t="s">
        <v>43</v>
      </c>
      <c r="N85" s="133" t="s">
        <v>43</v>
      </c>
      <c r="O85" s="131">
        <v>1E-3</v>
      </c>
      <c r="P85" s="139">
        <v>2.7000000000000001E-3</v>
      </c>
      <c r="Q85" s="133" t="s">
        <v>43</v>
      </c>
      <c r="R85" s="138">
        <v>0</v>
      </c>
    </row>
    <row r="86" spans="1:18" x14ac:dyDescent="0.25">
      <c r="A86" s="167" t="s">
        <v>190</v>
      </c>
      <c r="B86" s="168">
        <v>44462</v>
      </c>
      <c r="C86" s="168">
        <v>48077</v>
      </c>
      <c r="D86" s="171"/>
      <c r="E86" s="129">
        <v>300000000</v>
      </c>
      <c r="F86" s="129">
        <v>508150000</v>
      </c>
      <c r="G86" s="129">
        <v>300000000</v>
      </c>
      <c r="H86" s="141">
        <v>297096825.97000003</v>
      </c>
      <c r="I86" s="130">
        <v>2933585</v>
      </c>
      <c r="J86" s="133" t="s">
        <v>43</v>
      </c>
      <c r="K86" s="138">
        <v>98.66</v>
      </c>
      <c r="L86" s="130">
        <v>98.49</v>
      </c>
      <c r="M86" s="130">
        <v>100</v>
      </c>
      <c r="N86" s="130">
        <v>99.02</v>
      </c>
      <c r="O86" s="131">
        <v>1E-3</v>
      </c>
      <c r="P86" s="139">
        <v>2.3999999999999998E-3</v>
      </c>
      <c r="Q86" s="132">
        <v>2E-3</v>
      </c>
      <c r="R86" s="138">
        <v>0</v>
      </c>
    </row>
    <row r="87" spans="1:18" x14ac:dyDescent="0.25">
      <c r="A87" s="167" t="s">
        <v>126</v>
      </c>
      <c r="B87" s="168">
        <v>44496</v>
      </c>
      <c r="C87" s="168">
        <v>48077</v>
      </c>
      <c r="D87" s="171"/>
      <c r="E87" s="129">
        <v>500000000</v>
      </c>
      <c r="F87" s="129">
        <v>517900000</v>
      </c>
      <c r="G87" s="129">
        <v>500000000</v>
      </c>
      <c r="H87" s="141">
        <v>479456445.13999999</v>
      </c>
      <c r="I87" s="130">
        <v>20640815</v>
      </c>
      <c r="J87" s="133" t="s">
        <v>43</v>
      </c>
      <c r="K87" s="138">
        <v>95.77</v>
      </c>
      <c r="L87" s="130">
        <v>93.41</v>
      </c>
      <c r="M87" s="130">
        <v>98.07</v>
      </c>
      <c r="N87" s="130">
        <v>95.87</v>
      </c>
      <c r="O87" s="131">
        <v>1E-3</v>
      </c>
      <c r="P87" s="139">
        <v>5.4000000000000003E-3</v>
      </c>
      <c r="Q87" s="132">
        <v>5.3E-3</v>
      </c>
      <c r="R87" s="138">
        <v>0</v>
      </c>
    </row>
    <row r="88" spans="1:18" x14ac:dyDescent="0.25">
      <c r="A88" s="201" t="s">
        <v>204</v>
      </c>
      <c r="B88" s="202"/>
      <c r="C88" s="202"/>
      <c r="D88" s="203"/>
      <c r="E88" s="98">
        <f>E65+E72+E77+E83</f>
        <v>3750000000</v>
      </c>
      <c r="F88" s="98">
        <f>F65+F72+F77+F83</f>
        <v>5877718000</v>
      </c>
      <c r="G88" s="98">
        <f>G65+G72+G77+G83</f>
        <v>3242250000</v>
      </c>
      <c r="H88" s="98">
        <f>SUM(H65:H87)</f>
        <v>3215210325.2999997</v>
      </c>
      <c r="I88" s="98">
        <f>SUM(I65:I87)</f>
        <v>59652825</v>
      </c>
      <c r="J88" s="98">
        <f>SUM(J65:J87)</f>
        <v>27280029.859999999</v>
      </c>
      <c r="K88" s="99"/>
      <c r="L88" s="99"/>
      <c r="M88" s="99"/>
      <c r="N88" s="99"/>
      <c r="O88" s="100"/>
      <c r="P88" s="100"/>
      <c r="Q88" s="100"/>
      <c r="R88" s="101"/>
    </row>
    <row r="89" spans="1:18" x14ac:dyDescent="0.25">
      <c r="A89" s="176" t="s">
        <v>47</v>
      </c>
      <c r="B89" s="178"/>
      <c r="C89" s="178">
        <v>50942</v>
      </c>
      <c r="D89" s="191">
        <v>7305</v>
      </c>
      <c r="E89" s="180">
        <f>E90+E93+E91+E92</f>
        <v>695000000</v>
      </c>
      <c r="F89" s="180">
        <f>F90+F91+F93+F92</f>
        <v>907461921</v>
      </c>
      <c r="G89" s="180">
        <f>G90+G93+G91+G92</f>
        <v>569780000</v>
      </c>
      <c r="H89" s="183"/>
      <c r="I89" s="183"/>
      <c r="J89" s="183"/>
      <c r="K89" s="193"/>
      <c r="L89" s="194"/>
      <c r="M89" s="194"/>
      <c r="N89" s="194"/>
      <c r="O89" s="195">
        <v>1.4999999999999999E-2</v>
      </c>
      <c r="P89" s="196"/>
      <c r="Q89" s="187"/>
      <c r="R89" s="193"/>
    </row>
    <row r="90" spans="1:18" x14ac:dyDescent="0.25">
      <c r="A90" s="167" t="s">
        <v>188</v>
      </c>
      <c r="B90" s="168">
        <v>43637</v>
      </c>
      <c r="C90" s="168">
        <v>50942</v>
      </c>
      <c r="D90" s="169"/>
      <c r="E90" s="129">
        <v>200000000</v>
      </c>
      <c r="F90" s="129">
        <v>248281921</v>
      </c>
      <c r="G90" s="129">
        <v>100600000</v>
      </c>
      <c r="H90" s="130">
        <v>99049680</v>
      </c>
      <c r="I90" s="130">
        <v>1550320</v>
      </c>
      <c r="J90" s="130">
        <v>0</v>
      </c>
      <c r="K90" s="138">
        <v>94.1</v>
      </c>
      <c r="L90" s="130">
        <v>96.95</v>
      </c>
      <c r="M90" s="130">
        <v>100</v>
      </c>
      <c r="N90" s="130">
        <v>98.46</v>
      </c>
      <c r="O90" s="131">
        <v>1.4999999999999999E-2</v>
      </c>
      <c r="P90" s="139">
        <v>1.8599999999999998E-2</v>
      </c>
      <c r="Q90" s="132">
        <v>1.6E-2</v>
      </c>
      <c r="R90" s="138">
        <v>0</v>
      </c>
    </row>
    <row r="91" spans="1:18" x14ac:dyDescent="0.25">
      <c r="A91" s="167" t="s">
        <v>205</v>
      </c>
      <c r="B91" s="168">
        <v>43670</v>
      </c>
      <c r="C91" s="168">
        <v>50942</v>
      </c>
      <c r="D91" s="169"/>
      <c r="E91" s="129">
        <v>200000000</v>
      </c>
      <c r="F91" s="129">
        <v>282730000</v>
      </c>
      <c r="G91" s="129">
        <v>200000000</v>
      </c>
      <c r="H91" s="130">
        <v>199816401</v>
      </c>
      <c r="I91" s="130">
        <v>906699</v>
      </c>
      <c r="J91" s="130">
        <v>443100</v>
      </c>
      <c r="K91" s="138">
        <v>98.08</v>
      </c>
      <c r="L91" s="130">
        <v>97.55</v>
      </c>
      <c r="M91" s="130">
        <v>102.08</v>
      </c>
      <c r="N91" s="130">
        <v>99.77</v>
      </c>
      <c r="O91" s="131">
        <v>1.4999999999999999E-2</v>
      </c>
      <c r="P91" s="139">
        <v>1.6199999999999999E-2</v>
      </c>
      <c r="Q91" s="132">
        <v>1.52E-2</v>
      </c>
      <c r="R91" s="138">
        <v>0</v>
      </c>
    </row>
    <row r="92" spans="1:18" x14ac:dyDescent="0.25">
      <c r="A92" s="167" t="s">
        <v>203</v>
      </c>
      <c r="B92" s="168">
        <v>43705</v>
      </c>
      <c r="C92" s="168">
        <v>50942</v>
      </c>
      <c r="D92" s="169"/>
      <c r="E92" s="129">
        <v>200000000</v>
      </c>
      <c r="F92" s="129">
        <v>244200000</v>
      </c>
      <c r="G92" s="129">
        <v>200000000</v>
      </c>
      <c r="H92" s="130">
        <v>203314845</v>
      </c>
      <c r="I92" s="130">
        <v>5635</v>
      </c>
      <c r="J92" s="130">
        <v>2760480</v>
      </c>
      <c r="K92" s="138">
        <v>100.54</v>
      </c>
      <c r="L92" s="130">
        <v>98.81</v>
      </c>
      <c r="M92" s="130">
        <v>104.91</v>
      </c>
      <c r="N92" s="130">
        <v>101.38</v>
      </c>
      <c r="O92" s="131">
        <v>1.4999999999999999E-2</v>
      </c>
      <c r="P92" s="139">
        <v>1.47E-2</v>
      </c>
      <c r="Q92" s="132">
        <v>1.4200000000000001E-2</v>
      </c>
      <c r="R92" s="138">
        <v>0</v>
      </c>
    </row>
    <row r="93" spans="1:18" x14ac:dyDescent="0.25">
      <c r="A93" s="167" t="s">
        <v>199</v>
      </c>
      <c r="B93" s="188">
        <v>43747</v>
      </c>
      <c r="C93" s="168">
        <v>50942</v>
      </c>
      <c r="D93" s="171"/>
      <c r="E93" s="129">
        <v>95000000</v>
      </c>
      <c r="F93" s="129">
        <v>132250000</v>
      </c>
      <c r="G93" s="129">
        <v>69180000</v>
      </c>
      <c r="H93" s="130">
        <v>71019438</v>
      </c>
      <c r="I93" s="130">
        <v>0</v>
      </c>
      <c r="J93" s="130">
        <v>1528128</v>
      </c>
      <c r="K93" s="138">
        <v>100.86</v>
      </c>
      <c r="L93" s="130">
        <v>101.5</v>
      </c>
      <c r="M93" s="130">
        <v>104.35</v>
      </c>
      <c r="N93" s="130">
        <v>102.21</v>
      </c>
      <c r="O93" s="131">
        <v>1.4999999999999999E-2</v>
      </c>
      <c r="P93" s="139">
        <v>1.4500000000000001E-2</v>
      </c>
      <c r="Q93" s="132">
        <v>1.38E-2</v>
      </c>
      <c r="R93" s="138">
        <v>0</v>
      </c>
    </row>
    <row r="94" spans="1:18" x14ac:dyDescent="0.25">
      <c r="A94" s="190" t="s">
        <v>206</v>
      </c>
      <c r="B94" s="204"/>
      <c r="C94" s="204"/>
      <c r="D94" s="203"/>
      <c r="E94" s="98">
        <f>E89</f>
        <v>695000000</v>
      </c>
      <c r="F94" s="98">
        <f>F89</f>
        <v>907461921</v>
      </c>
      <c r="G94" s="98">
        <f>G89</f>
        <v>569780000</v>
      </c>
      <c r="H94" s="98">
        <f>H90+H93+H91+H92</f>
        <v>573200364</v>
      </c>
      <c r="I94" s="98">
        <f>I90+I93+I91+I92</f>
        <v>2462654</v>
      </c>
      <c r="J94" s="98">
        <f>J90+J93+J91+J92</f>
        <v>4731708</v>
      </c>
      <c r="K94" s="99"/>
      <c r="L94" s="99"/>
      <c r="M94" s="99"/>
      <c r="N94" s="99"/>
      <c r="O94" s="100"/>
      <c r="P94" s="100"/>
      <c r="Q94" s="100"/>
      <c r="R94" s="101"/>
    </row>
    <row r="95" spans="1:18" x14ac:dyDescent="0.25">
      <c r="A95" s="104" t="s">
        <v>207</v>
      </c>
      <c r="B95" s="105"/>
      <c r="C95" s="105"/>
      <c r="D95" s="105"/>
      <c r="E95" s="106">
        <f t="shared" ref="E95:J95" si="0">E94+E88+E50+E38+E46</f>
        <v>7645000000</v>
      </c>
      <c r="F95" s="106">
        <f t="shared" si="0"/>
        <v>12111910181</v>
      </c>
      <c r="G95" s="106">
        <f t="shared" si="0"/>
        <v>7012030000</v>
      </c>
      <c r="H95" s="106">
        <f t="shared" si="0"/>
        <v>6935859455.3700008</v>
      </c>
      <c r="I95" s="106">
        <f t="shared" si="0"/>
        <v>130634841.25</v>
      </c>
      <c r="J95" s="106">
        <f t="shared" si="0"/>
        <v>36284064.439999998</v>
      </c>
      <c r="K95" s="107"/>
      <c r="L95" s="107"/>
      <c r="M95" s="107"/>
      <c r="N95" s="108"/>
      <c r="O95" s="103"/>
      <c r="P95" s="109"/>
      <c r="Q95" s="103"/>
      <c r="R95" s="110"/>
    </row>
    <row r="96" spans="1:18" x14ac:dyDescent="0.25">
      <c r="A96" s="102" t="s">
        <v>208</v>
      </c>
      <c r="B96" s="103"/>
      <c r="C96" s="103"/>
      <c r="D96" s="103"/>
      <c r="E96" s="106">
        <f t="shared" ref="E96:J96" si="1">SUM(+E95+E31)</f>
        <v>11945000000</v>
      </c>
      <c r="F96" s="106">
        <f t="shared" si="1"/>
        <v>18731672381</v>
      </c>
      <c r="G96" s="106">
        <f t="shared" si="1"/>
        <v>11242530000</v>
      </c>
      <c r="H96" s="106">
        <f t="shared" si="1"/>
        <v>11140636677.050001</v>
      </c>
      <c r="I96" s="106">
        <f t="shared" si="1"/>
        <v>172284641.19999999</v>
      </c>
      <c r="J96" s="106">
        <f t="shared" si="1"/>
        <v>43839635.149999999</v>
      </c>
      <c r="K96" s="111" t="s">
        <v>48</v>
      </c>
      <c r="L96" s="111"/>
      <c r="M96" s="111"/>
      <c r="N96" s="112" t="s">
        <v>48</v>
      </c>
      <c r="O96" s="103"/>
      <c r="P96" s="113"/>
      <c r="Q96" s="114"/>
      <c r="R96" s="113"/>
    </row>
    <row r="97" spans="1:18" x14ac:dyDescent="0.25">
      <c r="A97" s="116" t="s">
        <v>200</v>
      </c>
      <c r="B97" s="117"/>
      <c r="C97" s="117"/>
      <c r="D97" s="117"/>
      <c r="E97" s="118"/>
      <c r="F97" s="118"/>
      <c r="G97" s="118"/>
      <c r="H97" s="118"/>
      <c r="I97" s="118"/>
      <c r="J97" s="118"/>
      <c r="K97" s="119"/>
      <c r="L97" s="119"/>
      <c r="M97" s="119"/>
      <c r="N97" s="119"/>
      <c r="O97" s="94"/>
      <c r="P97" s="94"/>
      <c r="Q97" s="94"/>
      <c r="R97" s="95"/>
    </row>
    <row r="98" spans="1:18" x14ac:dyDescent="0.25">
      <c r="A98" s="116" t="s">
        <v>263</v>
      </c>
      <c r="B98" s="117"/>
      <c r="C98" s="117"/>
      <c r="D98" s="117"/>
      <c r="E98" s="118"/>
      <c r="F98" s="118"/>
      <c r="G98" s="118"/>
      <c r="H98" s="118"/>
      <c r="I98" s="118"/>
      <c r="J98" s="118"/>
      <c r="K98" s="119"/>
      <c r="L98" s="119"/>
      <c r="M98" s="119"/>
      <c r="N98" s="119"/>
      <c r="O98" s="94"/>
      <c r="P98" s="94"/>
      <c r="Q98" s="94"/>
      <c r="R98" s="95"/>
    </row>
    <row r="99" spans="1:18" x14ac:dyDescent="0.25">
      <c r="A99" s="120" t="s">
        <v>201</v>
      </c>
      <c r="B99" s="117"/>
      <c r="C99" s="117"/>
      <c r="D99" s="117"/>
      <c r="E99" s="118"/>
      <c r="F99" s="118"/>
      <c r="G99" s="118"/>
      <c r="H99" s="118"/>
      <c r="I99" s="118"/>
      <c r="J99" s="118"/>
      <c r="K99" s="119"/>
      <c r="L99" s="119"/>
      <c r="M99" s="119"/>
      <c r="N99" s="119"/>
      <c r="O99" s="94"/>
      <c r="P99" s="94"/>
      <c r="Q99" s="94"/>
      <c r="R99" s="93"/>
    </row>
    <row r="100" spans="1:18" x14ac:dyDescent="0.25">
      <c r="A100" s="120"/>
      <c r="B100" s="117"/>
      <c r="C100" s="117"/>
      <c r="D100" s="117"/>
      <c r="E100" s="118"/>
      <c r="F100" s="118"/>
      <c r="G100" s="118"/>
      <c r="H100" s="118"/>
      <c r="I100" s="118"/>
      <c r="J100" s="118"/>
      <c r="K100" s="119"/>
      <c r="L100" s="119"/>
      <c r="M100" s="119"/>
      <c r="N100" s="119"/>
      <c r="O100" s="94"/>
      <c r="P100" s="94"/>
      <c r="Q100" s="94"/>
      <c r="R100" s="93"/>
    </row>
    <row r="101" spans="1:18" x14ac:dyDescent="0.25">
      <c r="A101" s="120"/>
      <c r="B101" s="117"/>
      <c r="C101" s="117"/>
      <c r="D101" s="117"/>
      <c r="E101" s="118"/>
      <c r="F101" s="118"/>
      <c r="G101" s="118"/>
      <c r="H101" s="118"/>
      <c r="I101" s="118"/>
      <c r="J101" s="118"/>
      <c r="K101" s="119"/>
      <c r="L101" s="119"/>
      <c r="M101" s="119"/>
      <c r="N101" s="119"/>
      <c r="O101" s="94"/>
      <c r="P101" s="94"/>
      <c r="Q101" s="94"/>
      <c r="R101" s="93"/>
    </row>
    <row r="102" spans="1:18" x14ac:dyDescent="0.25">
      <c r="A102" s="120"/>
      <c r="B102" s="117"/>
      <c r="C102" s="117"/>
      <c r="D102" s="117"/>
      <c r="E102" s="118"/>
      <c r="F102" s="118"/>
      <c r="G102" s="118"/>
      <c r="H102" s="118"/>
      <c r="I102" s="118"/>
      <c r="J102" s="118"/>
      <c r="K102" s="119"/>
      <c r="L102" s="119"/>
      <c r="M102" s="119"/>
      <c r="N102" s="119"/>
      <c r="O102" s="94"/>
      <c r="P102" s="94"/>
      <c r="Q102" s="94"/>
      <c r="R102" s="93"/>
    </row>
    <row r="103" spans="1:18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</row>
    <row r="115" ht="39.75" customHeight="1" x14ac:dyDescent="0.25"/>
    <row r="116" ht="36.75" customHeight="1" x14ac:dyDescent="0.25"/>
  </sheetData>
  <mergeCells count="24">
    <mergeCell ref="I63:I64"/>
    <mergeCell ref="J63:J64"/>
    <mergeCell ref="O63:O64"/>
    <mergeCell ref="P63:Q63"/>
    <mergeCell ref="R63:R64"/>
    <mergeCell ref="A63:A64"/>
    <mergeCell ref="B63:B64"/>
    <mergeCell ref="C63:C64"/>
    <mergeCell ref="D63:D64"/>
    <mergeCell ref="H63:H64"/>
    <mergeCell ref="A60:R60"/>
    <mergeCell ref="A61:R61"/>
    <mergeCell ref="O5:O6"/>
    <mergeCell ref="P5:Q5"/>
    <mergeCell ref="A1:R1"/>
    <mergeCell ref="A2:R2"/>
    <mergeCell ref="A5:A6"/>
    <mergeCell ref="B5:B6"/>
    <mergeCell ref="C5:C6"/>
    <mergeCell ref="D5:D6"/>
    <mergeCell ref="R5:R6"/>
    <mergeCell ref="H5:H6"/>
    <mergeCell ref="I5:I6"/>
    <mergeCell ref="J5:J6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3"/>
  <sheetViews>
    <sheetView showGridLines="0" zoomScaleNormal="100" workbookViewId="0">
      <selection activeCell="H27" sqref="H27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9" ht="18.75" x14ac:dyDescent="0.3">
      <c r="A1" s="144"/>
      <c r="B1" s="336" t="s">
        <v>90</v>
      </c>
      <c r="C1" s="336"/>
      <c r="D1" s="336"/>
      <c r="E1" s="336"/>
      <c r="F1" s="336"/>
      <c r="G1" s="336"/>
      <c r="H1" s="336"/>
      <c r="I1" s="2"/>
    </row>
    <row r="19" spans="1:9" ht="45.75" customHeight="1" x14ac:dyDescent="0.25">
      <c r="A19" s="143"/>
      <c r="B19" s="337" t="s">
        <v>209</v>
      </c>
      <c r="C19" s="337"/>
      <c r="D19" s="337"/>
      <c r="E19" s="337"/>
      <c r="F19" s="337"/>
      <c r="G19" s="337"/>
      <c r="H19" s="337"/>
      <c r="I19" s="3"/>
    </row>
    <row r="23" spans="1:9" x14ac:dyDescent="0.25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I24"/>
  <sheetViews>
    <sheetView showGridLines="0" zoomScaleNormal="100" workbookViewId="0">
      <selection activeCell="D32" sqref="D32"/>
    </sheetView>
  </sheetViews>
  <sheetFormatPr defaultRowHeight="15.75" x14ac:dyDescent="0.25"/>
  <cols>
    <col min="1" max="1" width="3.625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2.375" customWidth="1"/>
    <col min="12" max="12" width="10.5" bestFit="1" customWidth="1"/>
  </cols>
  <sheetData>
    <row r="2" spans="2:9" ht="15.75" customHeight="1" x14ac:dyDescent="0.25">
      <c r="B2" s="338" t="s">
        <v>278</v>
      </c>
      <c r="C2" s="339"/>
      <c r="D2" s="339"/>
      <c r="E2" s="338" t="s">
        <v>279</v>
      </c>
      <c r="F2" s="339"/>
      <c r="G2" s="339"/>
      <c r="H2" s="339"/>
      <c r="I2" s="339"/>
    </row>
    <row r="3" spans="2:9" x14ac:dyDescent="0.25">
      <c r="B3" s="339"/>
      <c r="C3" s="339"/>
      <c r="D3" s="339"/>
      <c r="E3" s="339"/>
      <c r="F3" s="339"/>
      <c r="G3" s="339"/>
      <c r="H3" s="339"/>
      <c r="I3" s="339"/>
    </row>
    <row r="24" spans="2:9" ht="110.25" customHeight="1" x14ac:dyDescent="0.25">
      <c r="B24" s="340" t="s">
        <v>212</v>
      </c>
      <c r="C24" s="340"/>
      <c r="D24" s="340"/>
      <c r="E24" s="340" t="s">
        <v>91</v>
      </c>
      <c r="F24" s="340"/>
      <c r="G24" s="340"/>
      <c r="H24" s="340"/>
      <c r="I24" s="340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showGridLines="0" zoomScaleNormal="100" workbookViewId="0">
      <selection activeCell="D27" sqref="D27"/>
    </sheetView>
  </sheetViews>
  <sheetFormatPr defaultRowHeight="15.75" x14ac:dyDescent="0.25"/>
  <cols>
    <col min="1" max="1" width="2.875" customWidth="1"/>
    <col min="2" max="2" width="3" customWidth="1"/>
    <col min="8" max="8" width="7.875" customWidth="1"/>
    <col min="9" max="9" width="9" customWidth="1"/>
    <col min="14" max="14" width="7.625" customWidth="1"/>
    <col min="15" max="15" width="5.5" customWidth="1"/>
  </cols>
  <sheetData/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showGridLines="0" zoomScaleNormal="100" workbookViewId="0">
      <selection activeCell="B26" sqref="B26"/>
    </sheetView>
  </sheetViews>
  <sheetFormatPr defaultRowHeight="15.75" x14ac:dyDescent="0.25"/>
  <cols>
    <col min="1" max="1" width="2.25" customWidth="1"/>
    <col min="15" max="15" width="2.625" customWidth="1"/>
  </cols>
  <sheetData/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9"/>
  <sheetViews>
    <sheetView showGridLines="0" zoomScaleNormal="100" workbookViewId="0">
      <selection activeCell="B26" sqref="B26"/>
    </sheetView>
  </sheetViews>
  <sheetFormatPr defaultRowHeight="15.75" x14ac:dyDescent="0.25"/>
  <cols>
    <col min="14" max="14" width="6.75" customWidth="1"/>
  </cols>
  <sheetData>
    <row r="1" spans="1:14" x14ac:dyDescent="0.25">
      <c r="A1" s="336" t="s">
        <v>92</v>
      </c>
      <c r="B1" s="336"/>
      <c r="C1" s="336"/>
      <c r="D1" s="336"/>
      <c r="E1" s="336"/>
      <c r="F1" s="336"/>
      <c r="G1" s="336"/>
      <c r="H1" s="336"/>
      <c r="I1" s="336"/>
      <c r="J1" s="336"/>
      <c r="K1" s="336"/>
      <c r="L1" s="336"/>
      <c r="M1" s="336"/>
      <c r="N1" s="336"/>
    </row>
    <row r="19" spans="1:14" ht="30" customHeight="1" x14ac:dyDescent="0.25">
      <c r="A19" s="337" t="s">
        <v>232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7"/>
      <c r="N19" s="337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"/>
  <sheetViews>
    <sheetView showGridLines="0" zoomScaleNormal="100" workbookViewId="0">
      <selection activeCell="A28" sqref="A28"/>
    </sheetView>
  </sheetViews>
  <sheetFormatPr defaultRowHeight="15.75" x14ac:dyDescent="0.25"/>
  <cols>
    <col min="8" max="8" width="9" customWidth="1"/>
  </cols>
  <sheetData>
    <row r="1" spans="1:8" ht="24" customHeight="1" x14ac:dyDescent="0.25">
      <c r="A1" s="341" t="s">
        <v>231</v>
      </c>
      <c r="B1" s="341"/>
      <c r="C1" s="341"/>
      <c r="D1" s="341"/>
      <c r="E1" s="341"/>
      <c r="F1" s="341"/>
      <c r="G1" s="341"/>
      <c r="H1" s="341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9"/>
  <sheetViews>
    <sheetView showGridLines="0" zoomScaleNormal="100" workbookViewId="0">
      <selection activeCell="B21" sqref="B21"/>
    </sheetView>
  </sheetViews>
  <sheetFormatPr defaultRowHeight="15.75" x14ac:dyDescent="0.25"/>
  <sheetData>
    <row r="1" spans="1:7" ht="34.5" customHeight="1" x14ac:dyDescent="0.25">
      <c r="A1" s="343" t="s">
        <v>94</v>
      </c>
      <c r="B1" s="343"/>
      <c r="C1" s="343"/>
      <c r="D1" s="343"/>
      <c r="E1" s="343"/>
      <c r="F1" s="343"/>
      <c r="G1" s="343"/>
    </row>
    <row r="19" spans="1:7" ht="50.25" customHeight="1" x14ac:dyDescent="0.25">
      <c r="A19" s="337" t="s">
        <v>211</v>
      </c>
      <c r="B19" s="342"/>
      <c r="C19" s="342"/>
      <c r="D19" s="342"/>
      <c r="E19" s="342"/>
      <c r="F19" s="342"/>
      <c r="G19" s="342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E17"/>
  <sheetViews>
    <sheetView showGridLines="0" zoomScaleNormal="100" workbookViewId="0">
      <selection activeCell="B20" sqref="B20"/>
    </sheetView>
  </sheetViews>
  <sheetFormatPr defaultRowHeight="15.75" x14ac:dyDescent="0.25"/>
  <cols>
    <col min="1" max="1" width="2.625" customWidth="1"/>
    <col min="2" max="2" width="17.375" bestFit="1" customWidth="1"/>
    <col min="3" max="3" width="15.875" bestFit="1" customWidth="1"/>
    <col min="4" max="4" width="17.625" bestFit="1" customWidth="1"/>
    <col min="5" max="5" width="14.5" customWidth="1"/>
    <col min="6" max="6" width="2.125" customWidth="1"/>
  </cols>
  <sheetData>
    <row r="1" spans="2:5" ht="45.75" customHeight="1" x14ac:dyDescent="0.25">
      <c r="B1" s="338" t="s">
        <v>254</v>
      </c>
      <c r="C1" s="338"/>
      <c r="D1" s="338"/>
      <c r="E1" s="338"/>
    </row>
    <row r="17" spans="2:5" ht="86.25" customHeight="1" x14ac:dyDescent="0.25">
      <c r="B17" s="340" t="s">
        <v>239</v>
      </c>
      <c r="C17" s="344"/>
      <c r="D17" s="344"/>
      <c r="E17" s="344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45"/>
  <sheetViews>
    <sheetView showGridLines="0" zoomScaleNormal="100" workbookViewId="0">
      <selection activeCell="G41" sqref="G41"/>
    </sheetView>
  </sheetViews>
  <sheetFormatPr defaultRowHeight="15.75" x14ac:dyDescent="0.25"/>
  <cols>
    <col min="1" max="1" width="29.125" bestFit="1" customWidth="1"/>
    <col min="2" max="2" width="33.25" customWidth="1"/>
    <col min="3" max="3" width="28.75" customWidth="1"/>
    <col min="4" max="4" width="26.625" customWidth="1"/>
  </cols>
  <sheetData>
    <row r="1" spans="1:5" ht="15.75" customHeight="1" x14ac:dyDescent="0.25">
      <c r="A1" s="227"/>
      <c r="B1" s="227"/>
    </row>
    <row r="2" spans="1:5" x14ac:dyDescent="0.25">
      <c r="A2" s="341"/>
      <c r="B2" s="341"/>
    </row>
    <row r="4" spans="1:5" x14ac:dyDescent="0.25">
      <c r="D4" s="341"/>
      <c r="E4" s="341"/>
    </row>
    <row r="20" spans="4:4" x14ac:dyDescent="0.25">
      <c r="D20" s="4"/>
    </row>
    <row r="44" spans="3:4" ht="15.75" customHeight="1" x14ac:dyDescent="0.25">
      <c r="C44" s="341" t="s">
        <v>257</v>
      </c>
      <c r="D44" s="341"/>
    </row>
    <row r="45" spans="3:4" x14ac:dyDescent="0.25">
      <c r="C45" s="341"/>
      <c r="D45" s="341"/>
    </row>
  </sheetData>
  <mergeCells count="3">
    <mergeCell ref="D4:E4"/>
    <mergeCell ref="A2:B2"/>
    <mergeCell ref="C44:D45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E43"/>
  <sheetViews>
    <sheetView showGridLines="0" zoomScaleNormal="100" workbookViewId="0">
      <selection activeCell="H1" sqref="H1"/>
    </sheetView>
  </sheetViews>
  <sheetFormatPr defaultRowHeight="15.75" x14ac:dyDescent="0.25"/>
  <cols>
    <col min="1" max="1" width="28.75" customWidth="1"/>
    <col min="2" max="2" width="26.625" customWidth="1"/>
    <col min="4" max="4" width="28.75" customWidth="1"/>
    <col min="5" max="5" width="26.625" customWidth="1"/>
    <col min="10" max="10" width="5.375" customWidth="1"/>
  </cols>
  <sheetData>
    <row r="2" spans="1:5" ht="15.75" customHeight="1" x14ac:dyDescent="0.25">
      <c r="A2" s="159"/>
      <c r="B2" s="159"/>
      <c r="D2" s="345"/>
      <c r="E2" s="345"/>
    </row>
    <row r="3" spans="1:5" x14ac:dyDescent="0.25">
      <c r="A3" s="159"/>
      <c r="B3" s="159"/>
      <c r="D3" s="345"/>
      <c r="E3" s="345"/>
    </row>
    <row r="21" spans="1:5" ht="6.75" customHeight="1" x14ac:dyDescent="0.25"/>
    <row r="22" spans="1:5" ht="15.75" customHeight="1" x14ac:dyDescent="0.25">
      <c r="A22" s="345" t="s">
        <v>259</v>
      </c>
      <c r="B22" s="345"/>
      <c r="D22" s="345" t="s">
        <v>258</v>
      </c>
      <c r="E22" s="345"/>
    </row>
    <row r="23" spans="1:5" x14ac:dyDescent="0.25">
      <c r="A23" s="345"/>
      <c r="B23" s="345"/>
      <c r="D23" s="345"/>
      <c r="E23" s="345"/>
    </row>
    <row r="42" spans="1:2" x14ac:dyDescent="0.25">
      <c r="A42" s="345" t="s">
        <v>260</v>
      </c>
      <c r="B42" s="345"/>
    </row>
    <row r="43" spans="1:2" x14ac:dyDescent="0.25">
      <c r="A43" s="345"/>
      <c r="B43" s="345"/>
    </row>
  </sheetData>
  <mergeCells count="4">
    <mergeCell ref="D2:E3"/>
    <mergeCell ref="D22:E23"/>
    <mergeCell ref="A22:B23"/>
    <mergeCell ref="A42:B43"/>
  </mergeCells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9"/>
  <sheetViews>
    <sheetView showGridLines="0" zoomScaleNormal="100" workbookViewId="0">
      <selection activeCell="K36" sqref="K36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38"/>
      <c r="B1" s="338"/>
      <c r="C1" s="338"/>
      <c r="D1" s="338"/>
      <c r="E1" s="338"/>
      <c r="F1" s="338"/>
      <c r="G1" s="338"/>
      <c r="H1" s="338"/>
    </row>
    <row r="19" spans="2:4" x14ac:dyDescent="0.25">
      <c r="B19" s="5"/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B1:F30"/>
  <sheetViews>
    <sheetView showGridLines="0" zoomScaleNormal="100" workbookViewId="0">
      <selection activeCell="M14" sqref="M14"/>
    </sheetView>
  </sheetViews>
  <sheetFormatPr defaultRowHeight="15.75" x14ac:dyDescent="0.25"/>
  <cols>
    <col min="1" max="1" width="2.125" customWidth="1"/>
    <col min="2" max="2" width="13.375" customWidth="1"/>
    <col min="3" max="3" width="27.875" customWidth="1"/>
    <col min="4" max="4" width="10.75" bestFit="1" customWidth="1"/>
    <col min="5" max="5" width="15.875" customWidth="1"/>
    <col min="6" max="6" width="13.5" bestFit="1" customWidth="1"/>
    <col min="7" max="7" width="2.125" customWidth="1"/>
  </cols>
  <sheetData>
    <row r="1" spans="2:6" x14ac:dyDescent="0.25">
      <c r="B1" s="347" t="s">
        <v>95</v>
      </c>
      <c r="C1" s="347"/>
      <c r="D1" s="347"/>
      <c r="E1" s="347"/>
      <c r="F1" s="347"/>
    </row>
    <row r="2" spans="2:6" x14ac:dyDescent="0.25">
      <c r="B2" s="348" t="s">
        <v>96</v>
      </c>
      <c r="C2" s="348"/>
      <c r="D2" s="348"/>
      <c r="E2" s="348"/>
      <c r="F2" s="348"/>
    </row>
    <row r="3" spans="2:6" ht="16.5" thickBot="1" x14ac:dyDescent="0.3">
      <c r="B3" s="348" t="s">
        <v>97</v>
      </c>
      <c r="C3" s="348"/>
      <c r="D3" s="348"/>
      <c r="E3" s="348"/>
      <c r="F3" s="348"/>
    </row>
    <row r="4" spans="2:6" ht="63.75" thickBot="1" x14ac:dyDescent="0.3">
      <c r="B4" s="8" t="s">
        <v>98</v>
      </c>
      <c r="C4" s="9" t="s">
        <v>99</v>
      </c>
      <c r="D4" s="9" t="s">
        <v>100</v>
      </c>
      <c r="E4" s="9" t="s">
        <v>101</v>
      </c>
      <c r="F4" s="10" t="s">
        <v>102</v>
      </c>
    </row>
    <row r="5" spans="2:6" ht="18" customHeight="1" thickBot="1" x14ac:dyDescent="0.3">
      <c r="B5" s="349" t="s">
        <v>93</v>
      </c>
      <c r="C5" s="350"/>
      <c r="D5" s="350"/>
      <c r="E5" s="350"/>
      <c r="F5" s="351"/>
    </row>
    <row r="6" spans="2:6" ht="25.35" customHeight="1" x14ac:dyDescent="0.25">
      <c r="B6" s="11" t="s">
        <v>49</v>
      </c>
      <c r="C6" s="12" t="s">
        <v>103</v>
      </c>
      <c r="D6" s="13" t="s">
        <v>50</v>
      </c>
      <c r="E6" s="14" t="s">
        <v>104</v>
      </c>
      <c r="F6" s="15" t="s">
        <v>105</v>
      </c>
    </row>
    <row r="7" spans="2:6" ht="25.35" customHeight="1" x14ac:dyDescent="0.25">
      <c r="B7" s="16" t="s">
        <v>51</v>
      </c>
      <c r="C7" s="17" t="s">
        <v>106</v>
      </c>
      <c r="D7" s="18" t="s">
        <v>52</v>
      </c>
      <c r="E7" s="19" t="s">
        <v>105</v>
      </c>
      <c r="F7" s="20" t="s">
        <v>105</v>
      </c>
    </row>
    <row r="8" spans="2:6" ht="25.35" customHeight="1" x14ac:dyDescent="0.25">
      <c r="B8" s="16" t="s">
        <v>53</v>
      </c>
      <c r="C8" s="17" t="s">
        <v>107</v>
      </c>
      <c r="D8" s="18" t="s">
        <v>54</v>
      </c>
      <c r="E8" s="19" t="s">
        <v>104</v>
      </c>
      <c r="F8" s="20" t="s">
        <v>105</v>
      </c>
    </row>
    <row r="9" spans="2:6" ht="25.35" customHeight="1" x14ac:dyDescent="0.25">
      <c r="B9" s="16" t="s">
        <v>55</v>
      </c>
      <c r="C9" s="17" t="s">
        <v>108</v>
      </c>
      <c r="D9" s="18" t="s">
        <v>56</v>
      </c>
      <c r="E9" s="19" t="s">
        <v>105</v>
      </c>
      <c r="F9" s="20" t="s">
        <v>105</v>
      </c>
    </row>
    <row r="10" spans="2:6" ht="25.35" customHeight="1" x14ac:dyDescent="0.25">
      <c r="B10" s="16" t="s">
        <v>57</v>
      </c>
      <c r="C10" s="17" t="s">
        <v>109</v>
      </c>
      <c r="D10" s="18" t="s">
        <v>58</v>
      </c>
      <c r="E10" s="21" t="s">
        <v>104</v>
      </c>
      <c r="F10" s="22" t="s">
        <v>105</v>
      </c>
    </row>
    <row r="11" spans="2:6" ht="25.35" customHeight="1" x14ac:dyDescent="0.25">
      <c r="B11" s="16" t="s">
        <v>59</v>
      </c>
      <c r="C11" s="17" t="s">
        <v>110</v>
      </c>
      <c r="D11" s="18" t="s">
        <v>60</v>
      </c>
      <c r="E11" s="19" t="s">
        <v>105</v>
      </c>
      <c r="F11" s="20" t="s">
        <v>105</v>
      </c>
    </row>
    <row r="12" spans="2:6" ht="25.35" customHeight="1" x14ac:dyDescent="0.25">
      <c r="B12" s="16" t="s">
        <v>61</v>
      </c>
      <c r="C12" s="17" t="s">
        <v>111</v>
      </c>
      <c r="D12" s="18" t="s">
        <v>62</v>
      </c>
      <c r="E12" s="19" t="s">
        <v>104</v>
      </c>
      <c r="F12" s="20" t="s">
        <v>105</v>
      </c>
    </row>
    <row r="13" spans="2:6" ht="25.35" customHeight="1" x14ac:dyDescent="0.25">
      <c r="B13" s="16" t="s">
        <v>63</v>
      </c>
      <c r="C13" s="17" t="s">
        <v>112</v>
      </c>
      <c r="D13" s="18" t="s">
        <v>64</v>
      </c>
      <c r="E13" s="19" t="s">
        <v>104</v>
      </c>
      <c r="F13" s="20" t="s">
        <v>105</v>
      </c>
    </row>
    <row r="14" spans="2:6" ht="25.35" customHeight="1" x14ac:dyDescent="0.25">
      <c r="B14" s="16" t="s">
        <v>65</v>
      </c>
      <c r="C14" s="17" t="s">
        <v>237</v>
      </c>
      <c r="D14" s="23" t="s">
        <v>66</v>
      </c>
      <c r="E14" s="19" t="s">
        <v>104</v>
      </c>
      <c r="F14" s="20" t="s">
        <v>105</v>
      </c>
    </row>
    <row r="15" spans="2:6" ht="25.35" customHeight="1" x14ac:dyDescent="0.25">
      <c r="B15" s="16" t="s">
        <v>67</v>
      </c>
      <c r="C15" s="17" t="s">
        <v>113</v>
      </c>
      <c r="D15" s="18" t="s">
        <v>68</v>
      </c>
      <c r="E15" s="19" t="s">
        <v>105</v>
      </c>
      <c r="F15" s="20" t="s">
        <v>105</v>
      </c>
    </row>
    <row r="16" spans="2:6" ht="25.35" customHeight="1" x14ac:dyDescent="0.25">
      <c r="B16" s="16" t="s">
        <v>69</v>
      </c>
      <c r="C16" s="17" t="s">
        <v>114</v>
      </c>
      <c r="D16" s="18" t="s">
        <v>70</v>
      </c>
      <c r="E16" s="19" t="s">
        <v>104</v>
      </c>
      <c r="F16" s="20" t="s">
        <v>104</v>
      </c>
    </row>
    <row r="17" spans="2:6" ht="25.35" customHeight="1" x14ac:dyDescent="0.25">
      <c r="B17" s="16" t="s">
        <v>71</v>
      </c>
      <c r="C17" s="17" t="s">
        <v>115</v>
      </c>
      <c r="D17" s="18" t="s">
        <v>72</v>
      </c>
      <c r="E17" s="19" t="s">
        <v>104</v>
      </c>
      <c r="F17" s="20" t="s">
        <v>105</v>
      </c>
    </row>
    <row r="18" spans="2:6" ht="25.35" customHeight="1" x14ac:dyDescent="0.25">
      <c r="B18" s="16" t="s">
        <v>73</v>
      </c>
      <c r="C18" s="24" t="s">
        <v>116</v>
      </c>
      <c r="D18" s="18" t="s">
        <v>74</v>
      </c>
      <c r="E18" s="19" t="s">
        <v>104</v>
      </c>
      <c r="F18" s="20" t="s">
        <v>105</v>
      </c>
    </row>
    <row r="19" spans="2:6" ht="25.35" customHeight="1" x14ac:dyDescent="0.25">
      <c r="B19" s="16" t="s">
        <v>75</v>
      </c>
      <c r="C19" s="17" t="s">
        <v>117</v>
      </c>
      <c r="D19" s="18" t="s">
        <v>76</v>
      </c>
      <c r="E19" s="19" t="s">
        <v>105</v>
      </c>
      <c r="F19" s="20" t="s">
        <v>105</v>
      </c>
    </row>
    <row r="20" spans="2:6" ht="25.35" customHeight="1" x14ac:dyDescent="0.25">
      <c r="B20" s="16" t="s">
        <v>77</v>
      </c>
      <c r="C20" s="25" t="s">
        <v>238</v>
      </c>
      <c r="D20" s="26" t="s">
        <v>78</v>
      </c>
      <c r="E20" s="21" t="s">
        <v>104</v>
      </c>
      <c r="F20" s="20" t="s">
        <v>105</v>
      </c>
    </row>
    <row r="21" spans="2:6" ht="25.35" customHeight="1" x14ac:dyDescent="0.25">
      <c r="B21" s="16" t="s">
        <v>79</v>
      </c>
      <c r="C21" s="17" t="s">
        <v>118</v>
      </c>
      <c r="D21" s="18" t="s">
        <v>80</v>
      </c>
      <c r="E21" s="19" t="s">
        <v>105</v>
      </c>
      <c r="F21" s="20" t="s">
        <v>105</v>
      </c>
    </row>
    <row r="22" spans="2:6" ht="25.35" customHeight="1" x14ac:dyDescent="0.25">
      <c r="B22" s="16" t="s">
        <v>81</v>
      </c>
      <c r="C22" s="17" t="s">
        <v>119</v>
      </c>
      <c r="D22" s="18" t="s">
        <v>82</v>
      </c>
      <c r="E22" s="19" t="s">
        <v>105</v>
      </c>
      <c r="F22" s="20" t="s">
        <v>105</v>
      </c>
    </row>
    <row r="23" spans="2:6" ht="25.35" customHeight="1" thickBot="1" x14ac:dyDescent="0.3">
      <c r="B23" s="16" t="s">
        <v>83</v>
      </c>
      <c r="C23" s="17" t="s">
        <v>120</v>
      </c>
      <c r="D23" s="18" t="s">
        <v>84</v>
      </c>
      <c r="E23" s="19" t="s">
        <v>105</v>
      </c>
      <c r="F23" s="20" t="s">
        <v>105</v>
      </c>
    </row>
    <row r="24" spans="2:6" ht="18" customHeight="1" thickBot="1" x14ac:dyDescent="0.3">
      <c r="B24" s="352" t="s">
        <v>121</v>
      </c>
      <c r="C24" s="353"/>
      <c r="D24" s="353"/>
      <c r="E24" s="353"/>
      <c r="F24" s="354"/>
    </row>
    <row r="25" spans="2:6" ht="25.35" customHeight="1" x14ac:dyDescent="0.25">
      <c r="B25" s="11" t="s">
        <v>85</v>
      </c>
      <c r="C25" s="27" t="s">
        <v>122</v>
      </c>
      <c r="D25" s="28" t="s">
        <v>86</v>
      </c>
      <c r="E25" s="28" t="s">
        <v>104</v>
      </c>
      <c r="F25" s="15" t="s">
        <v>105</v>
      </c>
    </row>
    <row r="26" spans="2:6" ht="25.35" customHeight="1" thickBot="1" x14ac:dyDescent="0.3">
      <c r="B26" s="29" t="s">
        <v>87</v>
      </c>
      <c r="C26" s="30" t="s">
        <v>123</v>
      </c>
      <c r="D26" s="31" t="s">
        <v>88</v>
      </c>
      <c r="E26" s="31" t="s">
        <v>104</v>
      </c>
      <c r="F26" s="32" t="s">
        <v>105</v>
      </c>
    </row>
    <row r="27" spans="2:6" ht="18.75" customHeight="1" thickBot="1" x14ac:dyDescent="0.3">
      <c r="B27" s="355" t="s">
        <v>124</v>
      </c>
      <c r="C27" s="356"/>
      <c r="D27" s="356"/>
      <c r="E27" s="356"/>
      <c r="F27" s="357"/>
    </row>
    <row r="28" spans="2:6" ht="25.35" customHeight="1" thickBot="1" x14ac:dyDescent="0.3">
      <c r="B28" s="33" t="s">
        <v>89</v>
      </c>
      <c r="C28" s="34" t="s">
        <v>125</v>
      </c>
      <c r="D28" s="35" t="s">
        <v>38</v>
      </c>
      <c r="E28" s="35" t="s">
        <v>104</v>
      </c>
      <c r="F28" s="36" t="s">
        <v>104</v>
      </c>
    </row>
    <row r="29" spans="2:6" x14ac:dyDescent="0.25">
      <c r="B29" s="346"/>
      <c r="C29" s="346"/>
      <c r="D29" s="346"/>
      <c r="E29" s="346"/>
      <c r="F29" s="346"/>
    </row>
    <row r="30" spans="2:6" x14ac:dyDescent="0.25">
      <c r="B30" s="6" t="s">
        <v>236</v>
      </c>
      <c r="C30" s="6"/>
      <c r="D30" s="6"/>
      <c r="E30" s="6"/>
      <c r="F30" s="6"/>
    </row>
  </sheetData>
  <mergeCells count="7">
    <mergeCell ref="B29:F29"/>
    <mergeCell ref="B1:F1"/>
    <mergeCell ref="B2:F2"/>
    <mergeCell ref="B3:F3"/>
    <mergeCell ref="B5:F5"/>
    <mergeCell ref="B24:F24"/>
    <mergeCell ref="B27:F27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B6:B23 B25:B26 B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PRI-0</vt:lpstr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  <vt:lpstr>'PRI-3'!Print_Area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Marta</cp:lastModifiedBy>
  <cp:lastPrinted>2025-10-27T08:05:50Z</cp:lastPrinted>
  <dcterms:created xsi:type="dcterms:W3CDTF">2024-01-22T12:18:30Z</dcterms:created>
  <dcterms:modified xsi:type="dcterms:W3CDTF">2025-10-27T13:25:33Z</dcterms:modified>
</cp:coreProperties>
</file>